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X26" i="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F53" i="18"/>
  <c r="M63" i="18"/>
  <c r="D32" i="18"/>
  <c r="K31" i="18" s="1"/>
  <c r="K53" i="18"/>
  <c r="E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H53" i="18"/>
  <c r="H63" i="18"/>
  <c r="D24" i="15"/>
  <c r="C23" i="15"/>
  <c r="H31" i="18" l="1"/>
  <c r="L21" i="18"/>
  <c r="J21" i="18"/>
  <c r="J31" i="18"/>
  <c r="H21" i="18"/>
  <c r="F21" i="18"/>
  <c r="G21" i="18"/>
  <c r="I21" i="18"/>
  <c r="I31" i="18"/>
  <c r="N31" i="18"/>
  <c r="L31" i="18"/>
  <c r="M31" i="18"/>
  <c r="G31" i="18"/>
  <c r="D56" i="18"/>
  <c r="J55" i="18" s="1"/>
  <c r="F31" i="18"/>
  <c r="E31" i="18" s="1"/>
  <c r="D66" i="18"/>
  <c r="K65" i="18" s="1"/>
  <c r="M65" i="18"/>
  <c r="L55" i="18"/>
  <c r="F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L65" i="18" l="1"/>
  <c r="M55" i="18"/>
  <c r="G55" i="18"/>
  <c r="I55" i="18"/>
  <c r="H55" i="18"/>
  <c r="K5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X25" i="7" s="1"/>
  <c r="M20" i="4"/>
  <c r="M19" i="4"/>
  <c r="M16" i="4"/>
  <c r="M18" i="4"/>
  <c r="M17" i="4"/>
  <c r="M15" i="4"/>
  <c r="M14" i="4"/>
  <c r="M13" i="4"/>
  <c r="M12" i="4"/>
  <c r="M11" i="4"/>
  <c r="C8" i="8" l="1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26" i="7" l="1"/>
  <c r="I26" i="7"/>
  <c r="H25" i="7"/>
  <c r="P25" i="7"/>
  <c r="P26" i="7"/>
  <c r="L26" i="7"/>
  <c r="H26" i="7"/>
  <c r="I25" i="7"/>
  <c r="M25" i="7"/>
  <c r="N26" i="7"/>
  <c r="J26" i="7"/>
  <c r="F25" i="7"/>
  <c r="K25" i="7"/>
  <c r="O25" i="7"/>
  <c r="L25" i="7"/>
  <c r="O26" i="7"/>
  <c r="K26" i="7"/>
  <c r="F26" i="7"/>
  <c r="J25" i="7"/>
  <c r="N25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26" i="7" l="1"/>
  <c r="Q25" i="7"/>
  <c r="Q18" i="7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<sst xmlns="http://schemas.openxmlformats.org/spreadsheetml/2006/main" count="1376" uniqueCount="682">
  <si>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</si>
  <si>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</si>
  <si>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</si>
  <si>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</si>
  <si>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</si>
  <si>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</si>
  <si>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</si>
  <si>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</si>
  <si>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</si>
  <si>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</si>
  <si>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</si>
  <si>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</si>
  <si>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</si>
  <si>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</si>
  <si>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</si>
  <si>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</si>
  <si>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</si>
  <si>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</si>
  <si>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</si>
  <si>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</si>
  <si>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</si>
  <si>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</si>
  <si>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</si>
  <si>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</si>
  <si>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</si>
  <si>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</si>
  <si>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</si>
  <si>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</si>
  <si>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</si>
  <si>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</si>
  <si>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</si>
  <si>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</si>
  <si>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</si>
  <si>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</si>
  <si>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</si>
  <si>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</si>
  <si>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</si>
  <si>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</si>
  <si>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</si>
  <si>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</si>
  <si>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</si>
  <si>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</si>
  <si>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</si>
  <si>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</si>
  <si>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</si>
  <si>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</si>
  <si>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</si>
  <si>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</si>
  <si>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</si>
  <si>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</si>
  <si>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</si>
  <si>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</si>
  <si>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</si>
  <si>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</si>
  <si>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</si>
  <si>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</si>
  <si>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</si>
  <si>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</si>
  <si>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</si>
  <si>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</si>
  <si>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</si>
  <si>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</si>
  <si>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</si>
  <si>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</si>
  <si>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</si>
  <si>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</si>
  <si>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</si>
  <si>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</si>
  <si>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</si>
  <si>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</si>
  <si>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</si>
  <si>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</si>
  <si>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</si>
  <si>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</si>
  <si>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</si>
  <si>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</si>
  <si>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</si>
  <si>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</si>
  <si>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</si>
  <si>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</si>
  <si>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</si>
  <si>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</si>
  <si>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</si>
  <si>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</si>
  <si>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</si>
  <si>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</si>
  <si>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</si>
  <si>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</si>
  <si>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</si>
  <si>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</si>
  <si>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</si>
  <si>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</si>
  <si>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</si>
  <si>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</si>
  <si>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</si>
  <si>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</si>
  <si>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</si>
  <si>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</si>
  <si>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</si>
  <si>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</si>
  <si>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</si>
  <si>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</si>
  <si>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</si>
  <si>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</si>
  <si>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</si>
  <si>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</si>
  <si>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</si>
  <si>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</si>
  <si>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</si>
  <si>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</si>
  <si>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</si>
  <si>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</si>
  <si>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</si>
  <si>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</si>
  <si>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</si>
  <si>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</si>
  <si>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</si>
  <si>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</si>
  <si>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</si>
  <si>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</si>
  <si>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</si>
  <si>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</si>
  <si>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</si>
  <si>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</si>
  <si>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</si>
  <si>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</si>
  <si>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</si>
  <si>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</si>
  <si>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</si>
  <si>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</si>
  <si>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</si>
  <si>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</si>
  <si>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</si>
  <si>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</si>
  <si>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</si>
  <si>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</si>
  <si>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</si>
  <si>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</si>
  <si>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</si>
  <si>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</si>
  <si>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</si>
  <si>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</si>
  <si>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</si>
  <si>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</si>
  <si>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</si>
  <si>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</si>
  <si>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</si>
  <si>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</si>
  <si>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</si>
  <si>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</si>
  <si>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</si>
  <si>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</si>
  <si>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</si>
  <si>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</si>
  <si>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</si>
  <si>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</si>
  <si>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</si>
  <si>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</si>
  <si>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</si>
  <si>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</si>
  <si>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</si>
  <si>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</si>
  <si>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</si>
  <si>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</si>
  <si>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</si>
  <si>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</si>
  <si>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</si>
  <si>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</si>
  <si>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</si>
  <si>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</si>
  <si>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</si>
  <si>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</si>
  <si>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</si>
  <si>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</si>
  <si>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</si>
  <si>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</si>
  <si>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</si>
  <si>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</si>
  <si>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</si>
  <si>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</si>
  <si>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</si>
  <si>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</si>
  <si>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</si>
  <si>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</si>
  <si>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</si>
  <si>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</si>
  <si>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</si>
  <si>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</si>
  <si>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</si>
  <si>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</si>
  <si>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</si>
  <si>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</si>
  <si>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</si>
  <si>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</si>
  <si>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</si>
  <si>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</si>
  <si>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</si>
  <si>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</si>
  <si>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</si>
  <si>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</si>
  <si>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</si>
  <si>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</si>
  <si>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</si>
  <si>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</si>
  <si>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</si>
  <si>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</si>
  <si>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</si>
  <si>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</si>
  <si>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</si>
  <si>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</si>
  <si>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</si>
  <si>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</si>
  <si>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</si>
  <si>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</si>
  <si>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</si>
  <si>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</si>
  <si>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</si>
  <si>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</si>
  <si>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</si>
  <si>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</si>
  <si>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</si>
  <si>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</si>
  <si>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</si>
  <si>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</si>
  <si>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</si>
  <si>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</si>
  <si>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</si>
  <si>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</si>
  <si>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</si>
  <si>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</si>
  <si>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</si>
  <si>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</si>
  <si>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</si>
  <si>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</si>
  <si>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</si>
  <si>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</si>
  <si>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</si>
  <si>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</si>
  <si>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</si>
  <si>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</si>
  <si>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</si>
  <si>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</si>
  <si>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</si>
  <si>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</si>
  <si>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</si>
  <si>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</si>
  <si>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</si>
  <si>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</si>
  <si>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</si>
  <si>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</si>
  <si>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</si>
  <si>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</si>
  <si>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</si>
  <si>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</si>
  <si>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</si>
  <si>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</si>
  <si>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</si>
  <si>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</si>
  <si>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</si>
  <si>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</si>
  <si>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</si>
  <si>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</si>
  <si>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</si>
  <si>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</si>
  <si>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</si>
  <si>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</si>
  <si>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</si>
  <si>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</si>
  <si>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</si>
  <si>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</si>
  <si>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</si>
  <si>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</si>
  <si>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</si>
  <si>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</si>
  <si>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</si>
  <si>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</si>
  <si>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</si>
  <si>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</si>
  <si>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</si>
  <si>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</si>
  <si>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</si>
  <si>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</si>
  <si>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</si>
  <si>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</si>
  <si>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</si>
  <si>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</si>
  <si>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</si>
  <si>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</si>
  <si>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</si>
  <si>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</si>
  <si>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</si>
  <si>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</si>
  <si>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</si>
  <si>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</si>
  <si>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</si>
  <si>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</si>
  <si>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</si>
  <si>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</si>
  <si>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</si>
  <si>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</si>
  <si>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</si>
  <si>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</si>
  <si>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</si>
  <si>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</si>
  <si>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</si>
  <si>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</si>
  <si>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</si>
  <si>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</si>
  <si>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</si>
  <si>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</si>
  <si>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</si>
  <si>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</si>
  <si>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</si>
  <si>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</si>
  <si>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</si>
  <si>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</si>
  <si>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</si>
  <si>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</si>
  <si>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</si>
  <si>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</si>
  <si>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</si>
  <si>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</si>
  <si>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</si>
  <si>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</si>
  <si>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</si>
  <si>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</si>
  <si>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</si>
  <si>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</si>
  <si>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</si>
  <si>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</si>
  <si>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</si>
  <si>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</si>
  <si>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</si>
  <si>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</si>
  <si>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</si>
  <si>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</si>
  <si>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</si>
  <si>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</si>
  <si>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</si>
  <si>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</si>
  <si>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</si>
  <si>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</si>
  <si>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</si>
  <si>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</si>
  <si>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</si>
  <si>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</si>
  <si>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</si>
  <si>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</si>
  <si>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</si>
  <si>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</si>
  <si>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</si>
  <si>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</si>
  <si>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</si>
  <si>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</si>
  <si>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</si>
  <si>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</si>
  <si>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</si>
  <si>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</si>
  <si>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</si>
  <si>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</si>
  <si>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</si>
  <si>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</si>
  <si>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</si>
  <si>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</si>
  <si>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</si>
  <si>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</si>
  <si>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</si>
  <si>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</si>
  <si>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</si>
  <si>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</si>
  <si>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</si>
  <si>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</si>
  <si>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</si>
  <si>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</si>
  <si>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</si>
  <si>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</si>
  <si>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</si>
  <si>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</si>
  <si>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</si>
  <si>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</si>
  <si>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</si>
  <si>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</si>
  <si>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</si>
  <si>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</si>
  <si>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</si>
  <si>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</si>
  <si>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</si>
  <si>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</si>
  <si>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</si>
  <si>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</si>
  <si>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</si>
  <si>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</si>
  <si>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</si>
  <si>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</si>
  <si>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</si>
  <si>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</si>
  <si>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</si>
  <si>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</si>
  <si>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</si>
  <si>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</si>
  <si>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</si>
  <si>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</si>
  <si>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</si>
  <si>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</si>
  <si>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</si>
  <si>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</si>
  <si>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</si>
  <si>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</si>
  <si>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</si>
  <si>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</si>
  <si>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</si>
  <si>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</si>
  <si>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</si>
  <si>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</si>
  <si>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</si>
  <si>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</si>
  <si>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</si>
  <si>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</si>
  <si>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</si>
  <si>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</si>
  <si>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</si>
  <si>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</si>
  <si>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</si>
  <si>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</si>
  <si>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</si>
  <si>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</si>
  <si>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</si>
  <si>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</si>
  <si>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</si>
  <si>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</si>
  <si>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</si>
  <si>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</si>
  <si>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</si>
  <si>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</si>
  <si>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</si>
  <si>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</si>
  <si>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</si>
  <si>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</si>
  <si>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</si>
  <si>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</si>
  <si>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</si>
  <si>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</si>
  <si>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</si>
  <si>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</si>
  <si>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</si>
  <si>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</si>
  <si>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</si>
  <si>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</si>
  <si>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</si>
  <si>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</si>
  <si>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</si>
  <si>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</si>
  <si>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</si>
  <si>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</si>
  <si>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</si>
  <si>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</si>
  <si>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</si>
  <si>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</si>
  <si>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</si>
  <si>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</si>
  <si>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</si>
  <si>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</si>
  <si>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</si>
  <si>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</si>
  <si>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</si>
  <si>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</si>
  <si>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</si>
  <si>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</si>
  <si>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</si>
  <si>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</si>
  <si>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</si>
  <si>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</si>
  <si>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</si>
  <si>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</si>
  <si>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</si>
  <si>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</si>
  <si>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</si>
  <si>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</si>
  <si>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</si>
  <si>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</si>
  <si>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</si>
  <si>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</si>
  <si>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</si>
  <si>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</si>
  <si>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</si>
  <si>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</si>
  <si>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</si>
  <si>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</si>
  <si>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</si>
  <si>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</si>
  <si>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</si>
  <si>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</si>
  <si>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</si>
  <si>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</si>
  <si>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</si>
  <si>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</si>
  <si>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</si>
  <si>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</si>
  <si>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</si>
  <si>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</si>
  <si>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</si>
  <si>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</si>
  <si>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</si>
  <si>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</si>
  <si>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</si>
  <si>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</si>
  <si>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</si>
  <si>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</si>
  <si>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</si>
  <si>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</si>
  <si>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</si>
  <si>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</si>
  <si>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</si>
  <si>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</si>
  <si>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</si>
  <si>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</si>
  <si>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</si>
  <si>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</si>
  <si>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</si>
  <si>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</si>
  <si>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</si>
  <si>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</si>
  <si>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</si>
  <si>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</si>
  <si>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</si>
  <si>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</si>
  <si>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</si>
  <si>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</si>
  <si>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</si>
  <si>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</si>
  <si>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</si>
  <si>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</si>
  <si>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</si>
  <si>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</si>
  <si>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</si>
  <si>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</si>
  <si>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</si>
  <si>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</si>
  <si>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</si>
  <si>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</si>
  <si>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</si>
  <si>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</si>
  <si>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</si>
  <si>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</si>
  <si>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</si>
  <si>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</si>
  <si>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</si>
  <si>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</si>
  <si>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</si>
  <si>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</si>
  <si>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</si>
  <si>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</si>
  <si>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</si>
  <si>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</si>
  <si>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</si>
  <si>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</si>
  <si>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</si>
  <si>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</si>
  <si>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</si>
  <si>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</si>
  <si>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</si>
  <si>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</si>
  <si>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</si>
  <si>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</si>
  <si>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</si>
  <si>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</si>
  <si>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</si>
  <si>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</si>
  <si>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</si>
  <si>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</si>
  <si>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</si>
  <si>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</si>
  <si>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</si>
  <si>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</si>
  <si>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</si>
  <si>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</si>
  <si>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</si>
  <si>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</si>
  <si>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</si>
  <si>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</si>
  <si>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</si>
  <si>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</si>
  <si>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</si>
  <si>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</si>
  <si>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</si>
  <si>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</si>
  <si>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</si>
  <si>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</si>
  <si>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</si>
  <si>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</si>
  <si>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</si>
  <si>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</si>
  <si>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</si>
  <si>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</si>
  <si>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</si>
  <si>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</si>
  <si>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</si>
  <si>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</si>
  <si>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</si>
  <si>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</si>
  <si>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</si>
  <si>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</si>
  <si>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</si>
  <si>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</si>
  <si>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</si>
  <si>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</si>
  <si>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</si>
  <si>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</si>
  <si>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</si>
  <si>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</si>
  <si>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</si>
  <si>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</si>
  <si>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</si>
  <si>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</si>
  <si>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</si>
  <si>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</si>
  <si>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</si>
  <si>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</si>
  <si>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</si>
  <si>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</si>
  <si>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</si>
  <si>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</si>
  <si>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</si>
  <si>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</si>
  <si>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</si>
  <si>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</si>
  <si>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</si>
  <si>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</si>
  <si>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</si>
  <si>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</si>
  <si>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</si>
  <si>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</si>
  <si>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</si>
  <si>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</si>
  <si>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</si>
  <si>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</si>
  <si>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</si>
  <si>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</si>
  <si>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</si>
  <si>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</si>
  <si>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</si>
  <si>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</si>
  <si>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</si>
  <si>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</si>
  <si>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</si>
  <si>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</si>
  <si>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</si>
  <si>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</si>
  <si>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</si>
  <si>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</si>
  <si>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</si>
  <si>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</si>
  <si>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</si>
  <si>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</si>
  <si>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</si>
  <si>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</si>
  <si>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</si>
  <si>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</si>
  <si>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Velten GmbH</t>
  </si>
  <si>
    <t>9870118500007</t>
  </si>
  <si>
    <t>Viktoriastr. 12</t>
  </si>
  <si>
    <t>Velten</t>
  </si>
  <si>
    <t>Birgit Hengelhaupt</t>
  </si>
  <si>
    <t>netznutzung@stadtwerke-velten.de</t>
  </si>
  <si>
    <t>03304/398628</t>
  </si>
  <si>
    <t>Stadt Velten</t>
  </si>
  <si>
    <t>GASPOOLNH7011851</t>
  </si>
  <si>
    <t>Flughafen Tegel</t>
  </si>
  <si>
    <t>EWC</t>
  </si>
  <si>
    <t>DE_GBD03</t>
  </si>
  <si>
    <t>DE_GHA03</t>
  </si>
  <si>
    <t>DE_GMK03</t>
  </si>
  <si>
    <t>DE_GKO03</t>
  </si>
  <si>
    <t>DE_GGA03</t>
  </si>
  <si>
    <t>DE_GBH03</t>
  </si>
  <si>
    <t>DE_GWA03</t>
  </si>
  <si>
    <t>DE_GHD03</t>
  </si>
  <si>
    <t>DE_GGB03</t>
  </si>
  <si>
    <t>DE_GPD03</t>
  </si>
  <si>
    <t>DE_GBA03</t>
  </si>
  <si>
    <t>DE_GMF03</t>
  </si>
  <si>
    <t>DE_GBA33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</si>
</sst>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42191</v>
      </c>
      <c r="E29" s="8"/>
      <c r="F29" s="8"/>
      <c r="G29" s="8"/>
      <c r="H29" s="8"/>
    </row>
    <row r="30" spans="2:12">
      <c r="B30" s="21" t="s">
        <v>350</v>
      </c>
      <c r="C30" s="327" t="s">
        <v>653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657</v>
      </c>
      <c r="D4" s="27">
        <v>42758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656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16727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398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Stadt Velten</v>
      </c>
      <c r="E28" s="38"/>
      <c r="F28" s="11"/>
      <c r="G28" s="2"/>
    </row>
    <row r="29" spans="1:15">
      <c r="B29" s="15"/>
      <c r="C29" s="22" t="s">
        <v>398</v>
      </c>
      <c r="D29" s="45" t="s">
        <v>665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Velten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Stadt Velten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8" t="str">
        <f>Netzbetreiber!$D$11</f>
        <v>9870118500007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260</v>
      </c>
      <c r="E11" s="15"/>
      <c r="H11" s="271" t="s">
        <v>257</v>
      </c>
      <c r="I11" s="271" t="s">
        <v>260</v>
      </c>
      <c r="J11" s="271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618</v>
      </c>
      <c r="D13" s="33" t="s">
        <v>619</v>
      </c>
      <c r="E13" s="15"/>
      <c r="H13" s="271" t="s">
        <v>619</v>
      </c>
      <c r="I13" s="271" t="s">
        <v>620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338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666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371</v>
      </c>
      <c r="D18" s="49" t="s">
        <v>136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577</v>
      </c>
      <c r="I19" s="270" t="s">
        <v>492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493</v>
      </c>
      <c r="I20" s="270" t="s">
        <v>494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616</v>
      </c>
      <c r="D22" s="49" t="s">
        <v>612</v>
      </c>
      <c r="E22" s="15"/>
      <c r="H22" s="267" t="s">
        <v>612</v>
      </c>
      <c r="I22" s="267" t="s">
        <v>613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614</v>
      </c>
      <c r="E23" s="15"/>
      <c r="H23" s="267" t="s">
        <v>615</v>
      </c>
      <c r="I23" s="8" t="s">
        <v>611</v>
      </c>
      <c r="J23" s="8"/>
      <c r="K23" s="8"/>
      <c r="L23" s="268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67" t="s">
        <v>614</v>
      </c>
      <c r="I24" s="267" t="s">
        <v>621</v>
      </c>
      <c r="J24" s="8"/>
      <c r="K24" s="8"/>
      <c r="L24" s="270" t="s">
        <v>622</v>
      </c>
      <c r="M24" s="270" t="s">
        <v>624</v>
      </c>
      <c r="N24" s="270" t="s">
        <v>623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373</v>
      </c>
      <c r="C26" s="6" t="s">
        <v>580</v>
      </c>
      <c r="D26" s="42" t="s">
        <v>135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625</v>
      </c>
      <c r="D27" s="42" t="s">
        <v>626</v>
      </c>
      <c r="E27" s="15"/>
      <c r="H27" s="297" t="s">
        <v>626</v>
      </c>
      <c r="I27" s="269" t="s">
        <v>627</v>
      </c>
      <c r="J27" s="269" t="s">
        <v>628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629</v>
      </c>
      <c r="I28" s="270" t="s">
        <v>630</v>
      </c>
      <c r="J28" s="270" t="s">
        <v>631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632</v>
      </c>
      <c r="I29" s="270" t="s">
        <v>633</v>
      </c>
      <c r="J29" s="270" t="s">
        <v>634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635</v>
      </c>
      <c r="I32" s="270" t="s">
        <v>636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637</v>
      </c>
      <c r="I33" s="267" t="s">
        <v>632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499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368</v>
      </c>
      <c r="D37" s="34">
        <v>2000000</v>
      </c>
      <c r="E37" s="15" t="s">
        <v>510</v>
      </c>
      <c r="I37" s="267"/>
      <c r="J37" s="267"/>
      <c r="K37" s="267"/>
      <c r="L37" s="267"/>
      <c r="M37" s="268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369</v>
      </c>
      <c r="D40" s="36"/>
      <c r="E40" s="15" t="s">
        <v>543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5" t="s">
        <v>667</v>
      </c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  <row r="60" spans="3:4" ht="18" customHeight="1">
      <c r="C60" s="22" t="s">
        <v>601</v>
      </c>
      <c r="D60" s="45"/>
    </row>
    <row r="61" spans="3:4" ht="18" customHeight="1">
      <c r="C61" s="22" t="s">
        <v>602</v>
      </c>
      <c r="D61" s="45"/>
    </row>
    <row r="62" spans="3:4" ht="18" customHeight="1">
      <c r="C62" s="22" t="s">
        <v>603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449</v>
      </c>
      <c r="D4" s="57"/>
      <c r="E4" s="330" t="str">
        <f>Netzbetreiber!D9</f>
        <v>Stadtwerke Velten GmbH</v>
      </c>
      <c r="F4" s="330"/>
      <c r="G4" s="3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Stadt Velten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29" t="str">
        <f>Netzbetreiber!D11</f>
        <v>9870118500007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1</v>
      </c>
      <c r="G10" s="57"/>
      <c r="H10" s="171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3" t="str">
        <f>INDEX('SLP-Verfahren'!D48:D62,'SLP-Temp-Gebiet #01'!F10)</f>
        <v>Flughafen Tegel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2" t="s">
        <v>86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654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2" t="s">
        <v>390</v>
      </c>
      <c r="D15" s="342"/>
      <c r="E15" s="89" t="s">
        <v>453</v>
      </c>
      <c r="F15" s="262" t="s">
        <v>72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668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373</v>
      </c>
      <c r="AH15" s="260" t="s">
        <v>497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519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6" t="s">
        <v>668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3" t="s">
        <v>143</v>
      </c>
      <c r="Q23" s="209"/>
      <c r="R23" s="67" t="s">
        <v>140</v>
      </c>
      <c r="S23" s="67" t="s">
        <v>506</v>
      </c>
      <c r="T23" s="288" t="str">
        <f>O15</f>
        <v>EWC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667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518</v>
      </c>
      <c r="D25" s="186"/>
      <c r="E25" s="160">
        <v>10382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3" t="s">
        <v>143</v>
      </c>
      <c r="Q26" s="209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255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3" t="s">
        <v>143</v>
      </c>
      <c r="Q33" s="209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1"/>
      <c r="C34" s="185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143</v>
      </c>
      <c r="Q34" s="209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3" t="s">
        <v>143</v>
      </c>
      <c r="Q35" s="209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143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352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365</v>
      </c>
      <c r="K46" s="196"/>
      <c r="L46" s="196"/>
      <c r="M46" s="196"/>
      <c r="N46" s="196"/>
      <c r="O46" s="197"/>
    </row>
    <row r="47" spans="2:28">
      <c r="B47" s="191"/>
      <c r="C47" s="198" t="s">
        <v>351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365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519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6" t="str">
        <f>E23</f>
        <v>EWC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Flughafen Tegel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518</v>
      </c>
      <c r="D59" s="186"/>
      <c r="E59" s="160">
        <f>E25</f>
        <v>10382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529</v>
      </c>
      <c r="D65" s="184" t="s">
        <v>255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364</v>
      </c>
      <c r="D67" s="153" t="s">
        <v>363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143</v>
      </c>
    </row>
    <row r="68" spans="2:1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143</v>
      </c>
    </row>
    <row r="69" spans="2:15">
      <c r="B69" s="181"/>
      <c r="C69" s="185" t="s">
        <v>608</v>
      </c>
      <c r="D69" s="153" t="s">
        <v>609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143</v>
      </c>
    </row>
    <row r="70" spans="2:15">
      <c r="B70" s="181"/>
      <c r="C70" s="190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8" scale="62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449</v>
      </c>
      <c r="D4" s="57"/>
      <c r="E4" s="330" t="str">
        <f>Netzbetreiber!$D$9</f>
        <v>Stadtwerke Velten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Stadt Velten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29" t="str">
        <f>Netzbetreiber!$D$11</f>
        <v>9870118500007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2</v>
      </c>
      <c r="G10" s="57"/>
      <c r="H10" s="171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2" t="s">
        <v>86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654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2" t="s">
        <v>390</v>
      </c>
      <c r="D15" s="342"/>
      <c r="E15" s="89" t="s">
        <v>453</v>
      </c>
      <c r="F15" s="262" t="s">
        <v>72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373</v>
      </c>
      <c r="AH15" s="260" t="s">
        <v>497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519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3" t="s">
        <v>143</v>
      </c>
      <c r="Q23" s="209"/>
      <c r="R23" s="67" t="s">
        <v>140</v>
      </c>
      <c r="S23" s="67" t="s">
        <v>506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518</v>
      </c>
      <c r="D25" s="186"/>
      <c r="E25" s="160" t="s">
        <v>366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3" t="s">
        <v>143</v>
      </c>
      <c r="Q26" s="209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3" t="s">
        <v>143</v>
      </c>
      <c r="Q33" s="209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1"/>
      <c r="C34" s="185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3" t="s">
        <v>143</v>
      </c>
      <c r="Q34" s="209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3" t="s">
        <v>143</v>
      </c>
      <c r="Q35" s="209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143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352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365</v>
      </c>
      <c r="K46" s="196"/>
      <c r="L46" s="196"/>
      <c r="M46" s="196"/>
      <c r="N46" s="196"/>
      <c r="O46" s="197"/>
    </row>
    <row r="47" spans="2:28">
      <c r="B47" s="191"/>
      <c r="C47" s="198" t="s">
        <v>351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365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519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518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529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364</v>
      </c>
      <c r="D67" s="153" t="s">
        <v>363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143</v>
      </c>
    </row>
    <row r="68" spans="2:1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143</v>
      </c>
    </row>
    <row r="69" spans="2:15">
      <c r="B69" s="181"/>
      <c r="C69" s="185" t="s">
        <v>608</v>
      </c>
      <c r="D69" s="153" t="s">
        <v>609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143</v>
      </c>
    </row>
    <row r="70" spans="2:15">
      <c r="B70" s="181"/>
      <c r="C70" s="190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7" zoomScale="80" zoomScaleNormal="80" workbookViewId="0">
      <selection activeCell="H39" sqref="H39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367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372</v>
      </c>
      <c r="D5" s="54" t="str">
        <f>Netzbetreiber!$D$9</f>
        <v>Stadtwerke Velten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339</v>
      </c>
      <c r="D6" s="54" t="str">
        <f>Netzbetreiber!$D$28</f>
        <v>Stadt Velten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9870118500007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2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638</v>
      </c>
      <c r="M10" s="150" t="s">
        <v>647</v>
      </c>
      <c r="N10" s="151" t="s">
        <v>648</v>
      </c>
      <c r="O10" s="151" t="s">
        <v>649</v>
      </c>
      <c r="P10" s="152" t="s">
        <v>650</v>
      </c>
      <c r="Q10" s="146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294" t="s">
        <v>651</v>
      </c>
    </row>
    <row r="11" spans="2:26" ht="15.75" thickBot="1">
      <c r="B11" s="139" t="s">
        <v>500</v>
      </c>
      <c r="C11" s="140" t="s">
        <v>513</v>
      </c>
      <c r="D11" s="293" t="s">
        <v>248</v>
      </c>
      <c r="E11" s="340" t="s">
        <v>681</v>
      </c>
      <c r="F11" s="295" t="str">
        <f>VLOOKUP($E11,'BDEW-Standard'!$B$3:$M$158,F$9,0)</f>
        <v>AB3</v>
      </c>
      <c r="H11" s="166">
        <f>ROUND(VLOOKUP($E11,'BDEW-Standard'!$B$3:$M$158,H$9,0),7)</f>
        <v>0.2770087</v>
      </c>
      <c r="I11" s="166">
        <f>ROUND(VLOOKUP($E11,'BDEW-Standard'!$B$3:$M$158,I$9,0),7)</f>
        <v>-33</v>
      </c>
      <c r="J11" s="166">
        <f>ROUND(VLOOKUP($E11,'BDEW-Standard'!$B$3:$M$158,J$9,0),7)</f>
        <v>5.7212303000000002</v>
      </c>
      <c r="K11" s="166">
        <f>ROUND(VLOOKUP($E11,'BDEW-Standard'!$B$3:$M$158,K$9,0),7)</f>
        <v>0.48651179999999999</v>
      </c>
      <c r="L11" s="335">
        <f>ROUND(VLOOKUP($E11,'BDEW-Standard'!$B$3:$M$158,L$9,0),1)</f>
        <v>40</v>
      </c>
      <c r="M11" s="166">
        <f>ROUND(VLOOKUP($E11,'BDEW-Standard'!$B$3:$M$158,M$9,0),7)</f>
        <v>-9.4848999999999992E-3</v>
      </c>
      <c r="N11" s="166">
        <f>ROUND(VLOOKUP($E11,'BDEW-Standard'!$B$3:$M$158,N$9,0),7)</f>
        <v>0.46302369999999998</v>
      </c>
      <c r="O11" s="166">
        <f>ROUND(VLOOKUP($E11,'BDEW-Standard'!$B$3:$M$158,O$9,0),7)</f>
        <v>-7.1339999999999999E-4</v>
      </c>
      <c r="P11" s="166">
        <f>ROUND(VLOOKUP($E11,'BDEW-Standard'!$B$3:$M$158,P$9,0),7)</f>
        <v>0.3867447</v>
      </c>
      <c r="Q11" s="336">
        <f>($H11/(1+($I11/($Q$9-$L11))^$J11)+$K11)+MAX($M11*$Q$9+$N11,$O11*$Q$9+$P11)</f>
        <v>1.0000000764227039</v>
      </c>
      <c r="R11" s="167">
        <f>ROUND(VLOOKUP(MID($E11,4,3),'Wochentag F(WT)'!$B$7:$J$22,R$9,0),4)</f>
        <v>1.0848</v>
      </c>
      <c r="S11" s="167">
        <f>ROUND(VLOOKUP(MID($E11,4,3),'Wochentag F(WT)'!$B$7:$J$22,S$9,0),4)</f>
        <v>1.1211</v>
      </c>
      <c r="T11" s="167">
        <f>ROUND(VLOOKUP(MID($E11,4,3),'Wochentag F(WT)'!$B$7:$J$22,T$9,0),4)</f>
        <v>1.0769</v>
      </c>
      <c r="U11" s="167">
        <f>ROUND(VLOOKUP(MID($E11,4,3),'Wochentag F(WT)'!$B$7:$J$22,U$9,0),4)</f>
        <v>1.1353</v>
      </c>
      <c r="V11" s="167">
        <f>ROUND(VLOOKUP(MID($E11,4,3),'Wochentag F(WT)'!$B$7:$J$22,V$9,0),4)</f>
        <v>1.1402000000000001</v>
      </c>
      <c r="W11" s="167">
        <f>ROUND(VLOOKUP(MID($E11,4,3),'Wochentag F(WT)'!$B$7:$J$22,W$9,0),4)</f>
        <v>0.48520000000000002</v>
      </c>
      <c r="X11" s="168">
        <f>7-SUM(R11:W11)</f>
        <v>0.95650000000000013</v>
      </c>
      <c r="Y11" s="291">
        <v>365.12299999999999</v>
      </c>
    </row>
    <row r="12" spans="2:26">
      <c r="B12" s="141">
        <v>1</v>
      </c>
      <c r="C12" s="142" t="str">
        <f t="shared" ref="C12:C41" si="0">$D$6</f>
        <v>Stadt Velten</v>
      </c>
      <c r="D12" s="62" t="s">
        <v>248</v>
      </c>
      <c r="E12" s="165" t="s">
        <v>4</v>
      </c>
      <c r="F12" s="296" t="str">
        <f>VLOOKUP($E12,'BDEW-Standard'!$B$3:$M$94,F$9,0)</f>
        <v>D13</v>
      </c>
      <c r="H12" s="273">
        <f>ROUND(VLOOKUP($E12,'BDEW-Standard'!$B$3:$M$94,H$9,0),7)</f>
        <v>3.0469694999999999</v>
      </c>
      <c r="I12" s="273">
        <f>ROUND(VLOOKUP($E12,'BDEW-Standard'!$B$3:$M$94,I$9,0),7)</f>
        <v>-37.183314099999997</v>
      </c>
      <c r="J12" s="273">
        <f>ROUND(VLOOKUP($E12,'BDEW-Standard'!$B$3:$M$94,J$9,0),7)</f>
        <v>5.6727847000000002</v>
      </c>
      <c r="K12" s="273">
        <f>ROUND(VLOOKUP($E12,'BDEW-Standard'!$B$3:$M$94,K$9,0),7)</f>
        <v>9.6193100000000004E-2</v>
      </c>
      <c r="L12" s="337">
        <f>ROUND(VLOOKUP($E12,'BDEW-Standard'!$B$3:$M$94,L$9,0),1)</f>
        <v>40</v>
      </c>
      <c r="M12" s="273">
        <f>ROUND(VLOOKUP($E12,'BDEW-Standard'!$B$3:$M$94,M$9,0),7)</f>
        <v>0</v>
      </c>
      <c r="N12" s="273">
        <f>ROUND(VLOOKUP($E12,'BDEW-Standard'!$B$3:$M$94,N$9,0),7)</f>
        <v>0</v>
      </c>
      <c r="O12" s="273">
        <f>ROUND(VLOOKUP($E12,'BDEW-Standard'!$B$3:$M$94,O$9,0),7)</f>
        <v>0</v>
      </c>
      <c r="P12" s="273">
        <f>ROUND(VLOOKUP($E12,'BDEW-Standard'!$B$3:$M$94,P$9,0),7)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Stadt Velten</v>
      </c>
      <c r="D13" s="62" t="s">
        <v>248</v>
      </c>
      <c r="E13" s="165" t="s">
        <v>586</v>
      </c>
      <c r="F13" s="296" t="str">
        <f>VLOOKUP($E13,'BDEW-Standard'!$B$3:$M$94,F$9,0)</f>
        <v>D23</v>
      </c>
      <c r="H13" s="273">
        <f>ROUND(VLOOKUP($E13,'BDEW-Standard'!$B$3:$M$94,H$9,0),7)</f>
        <v>2.3877617999999998</v>
      </c>
      <c r="I13" s="273">
        <f>ROUND(VLOOKUP($E13,'BDEW-Standard'!$B$3:$M$94,I$9,0),7)</f>
        <v>-34.721360500000003</v>
      </c>
      <c r="J13" s="273">
        <f>ROUND(VLOOKUP($E13,'BDEW-Standard'!$B$3:$M$94,J$9,0),7)</f>
        <v>5.8164303999999998</v>
      </c>
      <c r="K13" s="273">
        <f>ROUND(VLOOKUP($E13,'BDEW-Standard'!$B$3:$M$94,K$9,0),7)</f>
        <v>0.12081939999999999</v>
      </c>
      <c r="L13" s="337">
        <f>ROUND(VLOOKUP($E13,'BDEW-Standard'!$B$3:$M$94,L$9,0),1)</f>
        <v>40</v>
      </c>
      <c r="M13" s="273">
        <f>ROUND(VLOOKUP($E13,'BDEW-Standard'!$B$3:$M$94,M$9,0),7)</f>
        <v>0</v>
      </c>
      <c r="N13" s="273">
        <f>ROUND(VLOOKUP($E13,'BDEW-Standard'!$B$3:$M$94,N$9,0),7)</f>
        <v>0</v>
      </c>
      <c r="O13" s="273">
        <f>ROUND(VLOOKUP($E13,'BDEW-Standard'!$B$3:$M$94,O$9,0),7)</f>
        <v>0</v>
      </c>
      <c r="P13" s="273">
        <f>ROUND(VLOOKUP($E13,'BDEW-Standard'!$B$3:$M$94,P$9,0),7)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Stadt Velten</v>
      </c>
      <c r="D14" s="62" t="s">
        <v>248</v>
      </c>
      <c r="E14" s="164" t="s">
        <v>5</v>
      </c>
      <c r="F14" s="296" t="str">
        <f>VLOOKUP($E14,'BDEW-Standard'!$B$3:$M$94,F$9,0)</f>
        <v>HK3</v>
      </c>
      <c r="H14" s="273">
        <f>ROUND(VLOOKUP($E14,'BDEW-Standard'!$B$3:$M$94,H$9,0),7)</f>
        <v>0.40409319999999999</v>
      </c>
      <c r="I14" s="273">
        <f>ROUND(VLOOKUP($E14,'BDEW-Standard'!$B$3:$M$94,I$9,0),7)</f>
        <v>-24.439296800000001</v>
      </c>
      <c r="J14" s="273">
        <f>ROUND(VLOOKUP($E14,'BDEW-Standard'!$B$3:$M$94,J$9,0),7)</f>
        <v>6.5718174999999999</v>
      </c>
      <c r="K14" s="273">
        <f>ROUND(VLOOKUP($E14,'BDEW-Standard'!$B$3:$M$94,K$9,0),7)</f>
        <v>0.71077100000000004</v>
      </c>
      <c r="L14" s="337">
        <f>ROUND(VLOOKUP($E14,'BDEW-Standard'!$B$3:$M$94,L$9,0),1)</f>
        <v>40</v>
      </c>
      <c r="M14" s="273">
        <f>ROUND(VLOOKUP($E14,'BDEW-Standard'!$B$3:$M$94,M$9,0),7)</f>
        <v>0</v>
      </c>
      <c r="N14" s="273">
        <f>ROUND(VLOOKUP($E14,'BDEW-Standard'!$B$3:$M$94,N$9,0),7)</f>
        <v>0</v>
      </c>
      <c r="O14" s="273">
        <f>ROUND(VLOOKUP($E14,'BDEW-Standard'!$B$3:$M$94,O$9,0),7)</f>
        <v>0</v>
      </c>
      <c r="P14" s="273">
        <f>ROUND(VLOOKUP($E14,'BDEW-Standard'!$B$3:$M$94,P$9,0),7)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Stadt Velten</v>
      </c>
      <c r="D15" s="62" t="s">
        <v>248</v>
      </c>
      <c r="E15" s="165" t="s">
        <v>671</v>
      </c>
      <c r="F15" s="296" t="str">
        <f>VLOOKUP($E15,'BDEW-Standard'!$B$3:$M$94,F$9,0)</f>
        <v>MK3</v>
      </c>
      <c r="H15" s="273">
        <f>ROUND(VLOOKUP($E15,'BDEW-Standard'!$B$3:$M$94,H$9,0),7)</f>
        <v>2.7882424000000001</v>
      </c>
      <c r="I15" s="273">
        <f>ROUND(VLOOKUP($E15,'BDEW-Standard'!$B$3:$M$94,I$9,0),7)</f>
        <v>-34.880612999999997</v>
      </c>
      <c r="J15" s="273">
        <f>ROUND(VLOOKUP($E15,'BDEW-Standard'!$B$3:$M$94,J$9,0),7)</f>
        <v>6.5951899000000003</v>
      </c>
      <c r="K15" s="273">
        <f>ROUND(VLOOKUP($E15,'BDEW-Standard'!$B$3:$M$94,K$9,0),7)</f>
        <v>5.4032900000000002E-2</v>
      </c>
      <c r="L15" s="337">
        <f>ROUND(VLOOKUP($E15,'BDEW-Standard'!$B$3:$M$94,L$9,0),1)</f>
        <v>40</v>
      </c>
      <c r="M15" s="273">
        <f>ROUND(VLOOKUP($E15,'BDEW-Standard'!$B$3:$M$94,M$9,0),7)</f>
        <v>0</v>
      </c>
      <c r="N15" s="273">
        <f>ROUND(VLOOKUP($E15,'BDEW-Standard'!$B$3:$M$94,N$9,0),7)</f>
        <v>0</v>
      </c>
      <c r="O15" s="273">
        <f>ROUND(VLOOKUP($E15,'BDEW-Standard'!$B$3:$M$94,O$9,0),7)</f>
        <v>0</v>
      </c>
      <c r="P15" s="273">
        <f>ROUND(VLOOKUP($E15,'BDEW-Standard'!$B$3:$M$94,P$9,0),7)</f>
        <v>0</v>
      </c>
      <c r="Q15" s="338">
        <f t="shared" si="1"/>
        <v>1.0622306107520199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3" customFormat="1">
      <c r="B16" s="144">
        <v>5</v>
      </c>
      <c r="C16" s="145" t="str">
        <f t="shared" si="0"/>
        <v>Stadt Velten</v>
      </c>
      <c r="D16" s="62" t="s">
        <v>248</v>
      </c>
      <c r="E16" s="165" t="s">
        <v>670</v>
      </c>
      <c r="F16" s="296" t="str">
        <f>VLOOKUP($E16,'BDEW-Standard'!$B$3:$M$94,F$9,0)</f>
        <v>HA3</v>
      </c>
      <c r="H16" s="273">
        <f>ROUND(VLOOKUP($E16,'BDEW-Standard'!$B$3:$M$94,H$9,0),7)</f>
        <v>3.5811213999999998</v>
      </c>
      <c r="I16" s="273">
        <f>ROUND(VLOOKUP($E16,'BDEW-Standard'!$B$3:$M$94,I$9,0),7)</f>
        <v>-36.965006500000001</v>
      </c>
      <c r="J16" s="273">
        <f>ROUND(VLOOKUP($E16,'BDEW-Standard'!$B$3:$M$94,J$9,0),7)</f>
        <v>7.2256947</v>
      </c>
      <c r="K16" s="273">
        <f>ROUND(VLOOKUP($E16,'BDEW-Standard'!$B$3:$M$94,K$9,0),7)</f>
        <v>4.4841600000000002E-2</v>
      </c>
      <c r="L16" s="337">
        <f>ROUND(VLOOKUP($E16,'BDEW-Standard'!$B$3:$M$94,L$9,0),1)</f>
        <v>40</v>
      </c>
      <c r="M16" s="273">
        <f>ROUND(VLOOKUP($E16,'BDEW-Standard'!$B$3:$M$94,M$9,0),7)</f>
        <v>0</v>
      </c>
      <c r="N16" s="273">
        <f>ROUND(VLOOKUP($E16,'BDEW-Standard'!$B$3:$M$94,N$9,0),7)</f>
        <v>0</v>
      </c>
      <c r="O16" s="273">
        <f>ROUND(VLOOKUP($E16,'BDEW-Standard'!$B$3:$M$94,O$9,0),7)</f>
        <v>0</v>
      </c>
      <c r="P16" s="273">
        <f>ROUND(VLOOKUP($E16,'BDEW-Standard'!$B$3:$M$94,P$9,0),7)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3" customFormat="1">
      <c r="B17" s="144">
        <v>6</v>
      </c>
      <c r="C17" s="145" t="str">
        <f t="shared" si="0"/>
        <v>Stadt Velten</v>
      </c>
      <c r="D17" s="62" t="s">
        <v>248</v>
      </c>
      <c r="E17" s="165" t="s">
        <v>672</v>
      </c>
      <c r="F17" s="296" t="str">
        <f>VLOOKUP($E17,'BDEW-Standard'!$B$3:$M$94,F$9,0)</f>
        <v>KO3</v>
      </c>
      <c r="H17" s="273">
        <f>ROUND(VLOOKUP($E17,'BDEW-Standard'!$B$3:$M$94,H$9,0),7)</f>
        <v>2.7172288</v>
      </c>
      <c r="I17" s="273">
        <f>ROUND(VLOOKUP($E17,'BDEW-Standard'!$B$3:$M$94,I$9,0),7)</f>
        <v>-35.141256300000002</v>
      </c>
      <c r="J17" s="273">
        <f>ROUND(VLOOKUP($E17,'BDEW-Standard'!$B$3:$M$94,J$9,0),7)</f>
        <v>7.1303394999999998</v>
      </c>
      <c r="K17" s="273">
        <f>ROUND(VLOOKUP($E17,'BDEW-Standard'!$B$3:$M$94,K$9,0),7)</f>
        <v>0.14184720000000001</v>
      </c>
      <c r="L17" s="337">
        <f>ROUND(VLOOKUP($E17,'BDEW-Standard'!$B$3:$M$94,L$9,0),1)</f>
        <v>40</v>
      </c>
      <c r="M17" s="273">
        <f>ROUND(VLOOKUP($E17,'BDEW-Standard'!$B$3:$M$94,M$9,0),7)</f>
        <v>0</v>
      </c>
      <c r="N17" s="273">
        <f>ROUND(VLOOKUP($E17,'BDEW-Standard'!$B$3:$M$94,N$9,0),7)</f>
        <v>0</v>
      </c>
      <c r="O17" s="273">
        <f>ROUND(VLOOKUP($E17,'BDEW-Standard'!$B$3:$M$94,O$9,0),7)</f>
        <v>0</v>
      </c>
      <c r="P17" s="273">
        <f>ROUND(VLOOKUP($E17,'BDEW-Standard'!$B$3:$M$94,P$9,0),7)</f>
        <v>0</v>
      </c>
      <c r="Q17" s="338">
        <f t="shared" si="1"/>
        <v>1.0630299199876638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3" customFormat="1">
      <c r="B18" s="144">
        <v>7</v>
      </c>
      <c r="C18" s="145" t="str">
        <f t="shared" si="0"/>
        <v>Stadt Velten</v>
      </c>
      <c r="D18" s="62" t="s">
        <v>248</v>
      </c>
      <c r="E18" s="165" t="s">
        <v>669</v>
      </c>
      <c r="F18" s="296" t="str">
        <f>VLOOKUP($E18,'BDEW-Standard'!$B$3:$M$94,F$9,0)</f>
        <v>BD3</v>
      </c>
      <c r="H18" s="273">
        <f>ROUND(VLOOKUP($E18,'BDEW-Standard'!$B$3:$M$94,H$9,0),7)</f>
        <v>2.9177027</v>
      </c>
      <c r="I18" s="273">
        <f>ROUND(VLOOKUP($E18,'BDEW-Standard'!$B$3:$M$94,I$9,0),7)</f>
        <v>-36.179411700000003</v>
      </c>
      <c r="J18" s="273">
        <f>ROUND(VLOOKUP($E18,'BDEW-Standard'!$B$3:$M$94,J$9,0),7)</f>
        <v>5.9265162</v>
      </c>
      <c r="K18" s="273">
        <f>ROUND(VLOOKUP($E18,'BDEW-Standard'!$B$3:$M$94,K$9,0),7)</f>
        <v>0.11519119999999999</v>
      </c>
      <c r="L18" s="337">
        <f>ROUND(VLOOKUP($E18,'BDEW-Standard'!$B$3:$M$94,L$9,0),1)</f>
        <v>40</v>
      </c>
      <c r="M18" s="273">
        <f>ROUND(VLOOKUP($E18,'BDEW-Standard'!$B$3:$M$94,M$9,0),7)</f>
        <v>0</v>
      </c>
      <c r="N18" s="273">
        <f>ROUND(VLOOKUP($E18,'BDEW-Standard'!$B$3:$M$94,N$9,0),7)</f>
        <v>0</v>
      </c>
      <c r="O18" s="273">
        <f>ROUND(VLOOKUP($E18,'BDEW-Standard'!$B$3:$M$94,O$9,0),7)</f>
        <v>0</v>
      </c>
      <c r="P18" s="273">
        <f>ROUND(VLOOKUP($E18,'BDEW-Standard'!$B$3:$M$94,P$9,0),7)</f>
        <v>0</v>
      </c>
      <c r="Q18" s="338">
        <f t="shared" si="1"/>
        <v>1.0656106174494469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3" customFormat="1">
      <c r="B19" s="144">
        <v>8</v>
      </c>
      <c r="C19" s="145" t="str">
        <f t="shared" si="0"/>
        <v>Stadt Velten</v>
      </c>
      <c r="D19" s="62" t="s">
        <v>248</v>
      </c>
      <c r="E19" s="165" t="s">
        <v>673</v>
      </c>
      <c r="F19" s="296" t="str">
        <f>VLOOKUP($E19,'BDEW-Standard'!$B$3:$M$94,F$9,0)</f>
        <v>GA3</v>
      </c>
      <c r="H19" s="273">
        <f>ROUND(VLOOKUP($E19,'BDEW-Standard'!$B$3:$M$94,H$9,0),7)</f>
        <v>2.2850164999999998</v>
      </c>
      <c r="I19" s="273">
        <f>ROUND(VLOOKUP($E19,'BDEW-Standard'!$B$3:$M$94,I$9,0),7)</f>
        <v>-36.287858399999998</v>
      </c>
      <c r="J19" s="273">
        <f>ROUND(VLOOKUP($E19,'BDEW-Standard'!$B$3:$M$94,J$9,0),7)</f>
        <v>6.5885125999999996</v>
      </c>
      <c r="K19" s="273">
        <f>ROUND(VLOOKUP($E19,'BDEW-Standard'!$B$3:$M$94,K$9,0),7)</f>
        <v>0.31505349999999999</v>
      </c>
      <c r="L19" s="337">
        <f>ROUND(VLOOKUP($E19,'BDEW-Standard'!$B$3:$M$94,L$9,0),1)</f>
        <v>40</v>
      </c>
      <c r="M19" s="273">
        <f>ROUND(VLOOKUP($E19,'BDEW-Standard'!$B$3:$M$94,M$9,0),7)</f>
        <v>0</v>
      </c>
      <c r="N19" s="273">
        <f>ROUND(VLOOKUP($E19,'BDEW-Standard'!$B$3:$M$94,N$9,0),7)</f>
        <v>0</v>
      </c>
      <c r="O19" s="273">
        <f>ROUND(VLOOKUP($E19,'BDEW-Standard'!$B$3:$M$94,O$9,0),7)</f>
        <v>0</v>
      </c>
      <c r="P19" s="273">
        <f>ROUND(VLOOKUP($E19,'BDEW-Standard'!$B$3:$M$94,P$9,0),7)</f>
        <v>0</v>
      </c>
      <c r="Q19" s="338">
        <f t="shared" si="1"/>
        <v>1.0096183914256316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3" customFormat="1">
      <c r="B20" s="144">
        <v>9</v>
      </c>
      <c r="C20" s="145" t="str">
        <f t="shared" si="0"/>
        <v>Stadt Velten</v>
      </c>
      <c r="D20" s="62" t="s">
        <v>248</v>
      </c>
      <c r="E20" s="165" t="s">
        <v>674</v>
      </c>
      <c r="F20" s="296" t="str">
        <f>VLOOKUP($E20,'BDEW-Standard'!$B$3:$M$94,F$9,0)</f>
        <v>BH3</v>
      </c>
      <c r="H20" s="273">
        <f>ROUND(VLOOKUP($E20,'BDEW-Standard'!$B$3:$M$94,H$9,0),7)</f>
        <v>2.0102471999999998</v>
      </c>
      <c r="I20" s="273">
        <f>ROUND(VLOOKUP($E20,'BDEW-Standard'!$B$3:$M$94,I$9,0),7)</f>
        <v>-35.253212400000002</v>
      </c>
      <c r="J20" s="273">
        <f>ROUND(VLOOKUP($E20,'BDEW-Standard'!$B$3:$M$94,J$9,0),7)</f>
        <v>6.1544406</v>
      </c>
      <c r="K20" s="273">
        <f>ROUND(VLOOKUP($E20,'BDEW-Standard'!$B$3:$M$94,K$9,0),7)</f>
        <v>0.32947409999999999</v>
      </c>
      <c r="L20" s="337">
        <f>ROUND(VLOOKUP($E20,'BDEW-Standard'!$B$3:$M$94,L$9,0),1)</f>
        <v>40</v>
      </c>
      <c r="M20" s="273">
        <f>ROUND(VLOOKUP($E20,'BDEW-Standard'!$B$3:$M$94,M$9,0),7)</f>
        <v>0</v>
      </c>
      <c r="N20" s="273">
        <f>ROUND(VLOOKUP($E20,'BDEW-Standard'!$B$3:$M$94,N$9,0),7)</f>
        <v>0</v>
      </c>
      <c r="O20" s="273">
        <f>ROUND(VLOOKUP($E20,'BDEW-Standard'!$B$3:$M$94,O$9,0),7)</f>
        <v>0</v>
      </c>
      <c r="P20" s="273">
        <f>ROUND(VLOOKUP($E20,'BDEW-Standard'!$B$3:$M$94,P$9,0),7)</f>
        <v>0</v>
      </c>
      <c r="Q20" s="338">
        <f t="shared" si="1"/>
        <v>1.0436896084076008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3" customFormat="1">
      <c r="B21" s="144">
        <v>10</v>
      </c>
      <c r="C21" s="145" t="str">
        <f t="shared" si="0"/>
        <v>Stadt Velten</v>
      </c>
      <c r="D21" s="62" t="s">
        <v>248</v>
      </c>
      <c r="E21" s="165" t="s">
        <v>675</v>
      </c>
      <c r="F21" s="296" t="str">
        <f>VLOOKUP($E21,'BDEW-Standard'!$B$3:$M$94,F$9,0)</f>
        <v>WA3</v>
      </c>
      <c r="H21" s="273">
        <f>ROUND(VLOOKUP($E21,'BDEW-Standard'!$B$3:$M$94,H$9,0),7)</f>
        <v>0.76572899999999999</v>
      </c>
      <c r="I21" s="273">
        <f>ROUND(VLOOKUP($E21,'BDEW-Standard'!$B$3:$M$94,I$9,0),7)</f>
        <v>-36.023791199999998</v>
      </c>
      <c r="J21" s="273">
        <f>ROUND(VLOOKUP($E21,'BDEW-Standard'!$B$3:$M$94,J$9,0),7)</f>
        <v>4.8662747</v>
      </c>
      <c r="K21" s="273">
        <f>ROUND(VLOOKUP($E21,'BDEW-Standard'!$B$3:$M$94,K$9,0),7)</f>
        <v>0.80494250000000001</v>
      </c>
      <c r="L21" s="337">
        <f>ROUND(VLOOKUP($E21,'BDEW-Standard'!$B$3:$M$94,L$9,0),1)</f>
        <v>40</v>
      </c>
      <c r="M21" s="273">
        <f>ROUND(VLOOKUP($E21,'BDEW-Standard'!$B$3:$M$94,M$9,0),7)</f>
        <v>0</v>
      </c>
      <c r="N21" s="273">
        <f>ROUND(VLOOKUP($E21,'BDEW-Standard'!$B$3:$M$94,N$9,0),7)</f>
        <v>0</v>
      </c>
      <c r="O21" s="273">
        <f>ROUND(VLOOKUP($E21,'BDEW-Standard'!$B$3:$M$94,O$9,0),7)</f>
        <v>0</v>
      </c>
      <c r="P21" s="273">
        <f>ROUND(VLOOKUP($E21,'BDEW-Standard'!$B$3:$M$94,P$9,0),7)</f>
        <v>0</v>
      </c>
      <c r="Q21" s="338">
        <f t="shared" si="1"/>
        <v>1.0804258319686442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3" customFormat="1">
      <c r="B22" s="144">
        <v>11</v>
      </c>
      <c r="C22" s="145" t="str">
        <f t="shared" si="0"/>
        <v>Stadt Velten</v>
      </c>
      <c r="D22" s="62" t="s">
        <v>248</v>
      </c>
      <c r="E22" s="165" t="s">
        <v>676</v>
      </c>
      <c r="F22" s="296" t="str">
        <f>VLOOKUP($E22,'BDEW-Standard'!$B$3:$M$94,F$9,0)</f>
        <v>HD3</v>
      </c>
      <c r="H22" s="273">
        <f>ROUND(VLOOKUP($E22,'BDEW-Standard'!$B$3:$M$94,H$9,0),7)</f>
        <v>2.5792510000000002</v>
      </c>
      <c r="I22" s="273">
        <f>ROUND(VLOOKUP($E22,'BDEW-Standard'!$B$3:$M$94,I$9,0),7)</f>
        <v>-35.681614400000001</v>
      </c>
      <c r="J22" s="273">
        <f>ROUND(VLOOKUP($E22,'BDEW-Standard'!$B$3:$M$94,J$9,0),7)</f>
        <v>6.6857975999999999</v>
      </c>
      <c r="K22" s="273">
        <f>ROUND(VLOOKUP($E22,'BDEW-Standard'!$B$3:$M$94,K$9,0),7)</f>
        <v>0.19955410000000001</v>
      </c>
      <c r="L22" s="337">
        <f>ROUND(VLOOKUP($E22,'BDEW-Standard'!$B$3:$M$94,L$9,0),1)</f>
        <v>40</v>
      </c>
      <c r="M22" s="273">
        <f>ROUND(VLOOKUP($E22,'BDEW-Standard'!$B$3:$M$94,M$9,0),7)</f>
        <v>0</v>
      </c>
      <c r="N22" s="273">
        <f>ROUND(VLOOKUP($E22,'BDEW-Standard'!$B$3:$M$94,N$9,0),7)</f>
        <v>0</v>
      </c>
      <c r="O22" s="273">
        <f>ROUND(VLOOKUP($E22,'BDEW-Standard'!$B$3:$M$94,O$9,0),7)</f>
        <v>0</v>
      </c>
      <c r="P22" s="273">
        <f>ROUND(VLOOKUP($E22,'BDEW-Standard'!$B$3:$M$94,P$9,0),7)</f>
        <v>0</v>
      </c>
      <c r="Q22" s="338">
        <f t="shared" si="1"/>
        <v>1.0393994293439688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3" customFormat="1">
      <c r="B23" s="144">
        <v>12</v>
      </c>
      <c r="C23" s="145" t="str">
        <f t="shared" si="0"/>
        <v>Stadt Velten</v>
      </c>
      <c r="D23" s="62" t="s">
        <v>248</v>
      </c>
      <c r="E23" s="165" t="s">
        <v>677</v>
      </c>
      <c r="F23" s="296" t="str">
        <f>VLOOKUP($E23,'BDEW-Standard'!$B$3:$M$94,F$9,0)</f>
        <v>GB3</v>
      </c>
      <c r="H23" s="273">
        <f>ROUND(VLOOKUP($E23,'BDEW-Standard'!$B$3:$M$94,H$9,0),7)</f>
        <v>3.2572741999999999</v>
      </c>
      <c r="I23" s="273">
        <f>ROUND(VLOOKUP($E23,'BDEW-Standard'!$B$3:$M$94,I$9,0),7)</f>
        <v>-37.5</v>
      </c>
      <c r="J23" s="273">
        <f>ROUND(VLOOKUP($E23,'BDEW-Standard'!$B$3:$M$94,J$9,0),7)</f>
        <v>6.3462148000000003</v>
      </c>
      <c r="K23" s="273">
        <f>ROUND(VLOOKUP($E23,'BDEW-Standard'!$B$3:$M$94,K$9,0),7)</f>
        <v>8.6622699999999997E-2</v>
      </c>
      <c r="L23" s="337">
        <f>ROUND(VLOOKUP($E23,'BDEW-Standard'!$B$3:$M$94,L$9,0),1)</f>
        <v>40</v>
      </c>
      <c r="M23" s="273">
        <f>ROUND(VLOOKUP($E23,'BDEW-Standard'!$B$3:$M$94,M$9,0),7)</f>
        <v>0</v>
      </c>
      <c r="N23" s="273">
        <f>ROUND(VLOOKUP($E23,'BDEW-Standard'!$B$3:$M$94,N$9,0),7)</f>
        <v>0</v>
      </c>
      <c r="O23" s="273">
        <f>ROUND(VLOOKUP($E23,'BDEW-Standard'!$B$3:$M$94,O$9,0),7)</f>
        <v>0</v>
      </c>
      <c r="P23" s="273">
        <f>ROUND(VLOOKUP($E23,'BDEW-Standard'!$B$3:$M$94,P$9,0),7)</f>
        <v>0</v>
      </c>
      <c r="Q23" s="338">
        <f t="shared" si="1"/>
        <v>0.9584556323619029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3" customFormat="1">
      <c r="B24" s="144">
        <v>13</v>
      </c>
      <c r="C24" s="145" t="str">
        <f t="shared" si="0"/>
        <v>Stadt Velten</v>
      </c>
      <c r="D24" s="62" t="s">
        <v>248</v>
      </c>
      <c r="E24" s="165" t="s">
        <v>678</v>
      </c>
      <c r="F24" s="296" t="str">
        <f>VLOOKUP($E24,'BDEW-Standard'!$B$3:$M$94,F$9,0)</f>
        <v>PD3</v>
      </c>
      <c r="H24" s="273">
        <f>ROUND(VLOOKUP($E24,'BDEW-Standard'!$B$3:$M$94,H$9,0),7)</f>
        <v>3.2</v>
      </c>
      <c r="I24" s="273">
        <f>ROUND(VLOOKUP($E24,'BDEW-Standard'!$B$3:$M$94,I$9,0),7)</f>
        <v>-35.799999999999997</v>
      </c>
      <c r="J24" s="273">
        <f>ROUND(VLOOKUP($E24,'BDEW-Standard'!$B$3:$M$94,J$9,0),7)</f>
        <v>8.4</v>
      </c>
      <c r="K24" s="273">
        <f>ROUND(VLOOKUP($E24,'BDEW-Standard'!$B$3:$M$94,K$9,0),7)</f>
        <v>9.3848600000000004E-2</v>
      </c>
      <c r="L24" s="337">
        <f>ROUND(VLOOKUP($E24,'BDEW-Standard'!$B$3:$M$94,L$9,0),1)</f>
        <v>40</v>
      </c>
      <c r="M24" s="273">
        <f>ROUND(VLOOKUP($E24,'BDEW-Standard'!$B$3:$M$94,M$9,0),7)</f>
        <v>0</v>
      </c>
      <c r="N24" s="273">
        <f>ROUND(VLOOKUP($E24,'BDEW-Standard'!$B$3:$M$94,N$9,0),7)</f>
        <v>0</v>
      </c>
      <c r="O24" s="273">
        <f>ROUND(VLOOKUP($E24,'BDEW-Standard'!$B$3:$M$94,O$9,0),7)</f>
        <v>0</v>
      </c>
      <c r="P24" s="273">
        <f>ROUND(VLOOKUP($E24,'BDEW-Standard'!$B$3:$M$94,P$9,0),7)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Stadt Velten</v>
      </c>
      <c r="D25" s="62" t="s">
        <v>248</v>
      </c>
      <c r="E25" s="165" t="s">
        <v>680</v>
      </c>
      <c r="F25" s="296" t="str">
        <f>VLOOKUP($E25,'BDEW-Standard'!$B$3:$M$94,F$9,0)</f>
        <v>MF3</v>
      </c>
      <c r="H25" s="273">
        <f>ROUND(VLOOKUP($E25,'BDEW-Standard'!$B$3:$M$94,H$9,0),7)</f>
        <v>2.3877617999999998</v>
      </c>
      <c r="I25" s="273">
        <f>ROUND(VLOOKUP($E25,'BDEW-Standard'!$B$3:$M$94,I$9,0),7)</f>
        <v>-34.721360500000003</v>
      </c>
      <c r="J25" s="273">
        <f>ROUND(VLOOKUP($E25,'BDEW-Standard'!$B$3:$M$94,J$9,0),7)</f>
        <v>5.8164303999999998</v>
      </c>
      <c r="K25" s="273">
        <f>ROUND(VLOOKUP($E25,'BDEW-Standard'!$B$3:$M$94,K$9,0),7)</f>
        <v>0.12081939999999999</v>
      </c>
      <c r="L25" s="337">
        <f>ROUND(VLOOKUP($E25,'BDEW-Standard'!$B$3:$M$94,L$9,0),1)</f>
        <v>40</v>
      </c>
      <c r="M25" s="273">
        <f>ROUND(VLOOKUP($E25,'BDEW-Standard'!$B$3:$M$94,M$9,0),7)</f>
        <v>0</v>
      </c>
      <c r="N25" s="273">
        <f>ROUND(VLOOKUP($E25,'BDEW-Standard'!$B$3:$M$94,N$9,0),7)</f>
        <v>0</v>
      </c>
      <c r="O25" s="273">
        <f>ROUND(VLOOKUP($E25,'BDEW-Standard'!$B$3:$M$94,O$9,0),7)</f>
        <v>0</v>
      </c>
      <c r="P25" s="273">
        <f>ROUND(VLOOKUP($E25,'BDEW-Standard'!$B$3:$M$94,P$9,0),7)</f>
        <v>0</v>
      </c>
      <c r="Q25" s="338">
        <f t="shared" si="1"/>
        <v>1.0365184142102302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3" customFormat="1">
      <c r="B26" s="144">
        <v>15</v>
      </c>
      <c r="C26" s="145" t="str">
        <f t="shared" si="0"/>
        <v>Stadt Velten</v>
      </c>
      <c r="D26" s="62" t="s">
        <v>248</v>
      </c>
      <c r="E26" s="165" t="s">
        <v>679</v>
      </c>
      <c r="F26" s="296" t="str">
        <f>VLOOKUP($E26,'BDEW-Standard'!$B$3:$M$94,F$9,0)</f>
        <v>BA3</v>
      </c>
      <c r="H26" s="273">
        <f>ROUND(VLOOKUP($E26,'BDEW-Standard'!$B$3:$M$94,H$9,0),7)</f>
        <v>0.62619619999999998</v>
      </c>
      <c r="I26" s="273">
        <f>ROUND(VLOOKUP($E26,'BDEW-Standard'!$B$3:$M$94,I$9,0),7)</f>
        <v>-33</v>
      </c>
      <c r="J26" s="273">
        <f>ROUND(VLOOKUP($E26,'BDEW-Standard'!$B$3:$M$94,J$9,0),7)</f>
        <v>5.7212303000000002</v>
      </c>
      <c r="K26" s="273">
        <f>ROUND(VLOOKUP($E26,'BDEW-Standard'!$B$3:$M$94,K$9,0),7)</f>
        <v>0.78556550000000003</v>
      </c>
      <c r="L26" s="337">
        <f>ROUND(VLOOKUP($E26,'BDEW-Standard'!$B$3:$M$94,L$9,0),1)</f>
        <v>40</v>
      </c>
      <c r="M26" s="273">
        <f>ROUND(VLOOKUP($E26,'BDEW-Standard'!$B$3:$M$94,M$9,0),7)</f>
        <v>0</v>
      </c>
      <c r="N26" s="273">
        <f>ROUND(VLOOKUP($E26,'BDEW-Standard'!$B$3:$M$94,N$9,0),7)</f>
        <v>0</v>
      </c>
      <c r="O26" s="273">
        <f>ROUND(VLOOKUP($E26,'BDEW-Standard'!$B$3:$M$94,O$9,0),7)</f>
        <v>0</v>
      </c>
      <c r="P26" s="273">
        <f>ROUND(VLOOKUP($E26,'BDEW-Standard'!$B$3:$M$94,P$9,0),7)</f>
        <v>0</v>
      </c>
      <c r="Q26" s="338">
        <f t="shared" si="1"/>
        <v>1.0711738317583412</v>
      </c>
      <c r="R26" s="274">
        <f>ROUND(VLOOKUP(MID($E26,4,3),'Wochentag F(WT)'!$B$7:$J$22,R$9,0),4)</f>
        <v>1.0848</v>
      </c>
      <c r="S26" s="274">
        <f>ROUND(VLOOKUP(MID($E26,4,3),'Wochentag F(WT)'!$B$7:$J$22,S$9,0),4)</f>
        <v>1.1211</v>
      </c>
      <c r="T26" s="274">
        <f>ROUND(VLOOKUP(MID($E26,4,3),'Wochentag F(WT)'!$B$7:$J$22,T$9,0),4)</f>
        <v>1.0769</v>
      </c>
      <c r="U26" s="274">
        <f>ROUND(VLOOKUP(MID($E26,4,3),'Wochentag F(WT)'!$B$7:$J$22,U$9,0),4)</f>
        <v>1.1353</v>
      </c>
      <c r="V26" s="274">
        <f>ROUND(VLOOKUP(MID($E26,4,3),'Wochentag F(WT)'!$B$7:$J$22,V$9,0),4)</f>
        <v>1.1402000000000001</v>
      </c>
      <c r="W26" s="274">
        <f>ROUND(VLOOKUP(MID($E26,4,3),'Wochentag F(WT)'!$B$7:$J$22,W$9,0),4)</f>
        <v>0.48520000000000002</v>
      </c>
      <c r="X26" s="275">
        <f t="shared" ref="X26" si="3">7-SUM(R26:W26)</f>
        <v>0.95650000000000013</v>
      </c>
      <c r="Y26" s="292"/>
      <c r="Z26" s="210"/>
    </row>
    <row r="27" spans="2:26" s="143" customFormat="1">
      <c r="B27" s="144">
        <v>16</v>
      </c>
      <c r="C27" s="145" t="str">
        <f t="shared" si="0"/>
        <v>Stadt Velten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Stadt Velten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Stadt Velten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Stadt Velten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Stadt Velten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Stadt Velten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Stadt Velten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Stadt Velten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Stadt Velten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Stadt Velten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Stadt Velten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Stadt Velten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Stadt Velten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Stadt Velten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Stadt Velten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8" scale="65" orientation="landscape" r:id="rId1"/>
  <ignoredErrors>
    <ignoredError sqref="L11" formula="1"/>
    <ignoredError sqref="F12:F24 H12:K24 C13:C33 C34:C41 M12:X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Y11" sqref="Y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Velten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Stadt Velten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9870118500007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374</v>
      </c>
      <c r="O9" s="92" t="s">
        <v>375</v>
      </c>
      <c r="P9" s="92" t="s">
        <v>376</v>
      </c>
      <c r="Q9" s="92" t="s">
        <v>377</v>
      </c>
      <c r="R9" s="92" t="s">
        <v>378</v>
      </c>
      <c r="S9" s="92" t="s">
        <v>379</v>
      </c>
      <c r="T9" s="92" t="s">
        <v>380</v>
      </c>
      <c r="U9" s="92" t="s">
        <v>381</v>
      </c>
      <c r="V9" s="92" t="s">
        <v>382</v>
      </c>
      <c r="W9" s="92" t="s">
        <v>383</v>
      </c>
      <c r="X9" s="92" t="s">
        <v>384</v>
      </c>
      <c r="Y9" s="92" t="s">
        <v>385</v>
      </c>
      <c r="Z9" s="92" t="s">
        <v>386</v>
      </c>
      <c r="AA9" s="92" t="s">
        <v>387</v>
      </c>
      <c r="AB9" s="92" t="s">
        <v>388</v>
      </c>
      <c r="AC9" s="93" t="s">
        <v>389</v>
      </c>
      <c r="AD9" s="93" t="s">
        <v>431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400</v>
      </c>
      <c r="G10" s="347"/>
      <c r="H10" s="347"/>
      <c r="I10" s="347"/>
      <c r="J10" s="347"/>
      <c r="K10" s="347"/>
      <c r="L10" s="348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432</v>
      </c>
    </row>
    <row r="11" spans="2:30" ht="15.75" thickBot="1">
      <c r="B11" s="102" t="s">
        <v>423</v>
      </c>
      <c r="C11" s="103"/>
      <c r="D11" s="104">
        <v>3</v>
      </c>
      <c r="E11" s="105"/>
      <c r="F11" s="106" t="s">
        <v>391</v>
      </c>
      <c r="G11" s="107" t="s">
        <v>392</v>
      </c>
      <c r="H11" s="107" t="s">
        <v>393</v>
      </c>
      <c r="I11" s="107" t="s">
        <v>394</v>
      </c>
      <c r="J11" s="107" t="s">
        <v>395</v>
      </c>
      <c r="K11" s="107" t="s">
        <v>396</v>
      </c>
      <c r="L11" s="108" t="s">
        <v>397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401</v>
      </c>
      <c r="C12" s="110"/>
      <c r="D12" s="111">
        <v>4</v>
      </c>
      <c r="E12" s="303">
        <f>MIN(SUMPRODUCT($M$11:$AD$11,M12:AD12),1)</f>
        <v>1</v>
      </c>
      <c r="F12" s="300" t="s">
        <v>397</v>
      </c>
      <c r="G12" s="78" t="s">
        <v>397</v>
      </c>
      <c r="H12" s="78" t="s">
        <v>397</v>
      </c>
      <c r="I12" s="78" t="s">
        <v>397</v>
      </c>
      <c r="J12" s="78" t="s">
        <v>397</v>
      </c>
      <c r="K12" s="78" t="s">
        <v>397</v>
      </c>
      <c r="L12" s="79" t="s">
        <v>397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402</v>
      </c>
      <c r="C13" s="117"/>
      <c r="D13" s="111">
        <v>5</v>
      </c>
      <c r="E13" s="304">
        <f t="shared" ref="E13:E33" si="0">MIN(SUMPRODUCT($M$11:$AD$11,M13:AD13),1)</f>
        <v>0</v>
      </c>
      <c r="F13" s="301" t="s">
        <v>397</v>
      </c>
      <c r="G13" s="80" t="s">
        <v>397</v>
      </c>
      <c r="H13" s="80" t="s">
        <v>397</v>
      </c>
      <c r="I13" s="80" t="s">
        <v>397</v>
      </c>
      <c r="J13" s="80" t="s">
        <v>397</v>
      </c>
      <c r="K13" s="80" t="s">
        <v>397</v>
      </c>
      <c r="L13" s="81" t="s">
        <v>397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403</v>
      </c>
      <c r="C14" s="117"/>
      <c r="D14" s="111">
        <v>6</v>
      </c>
      <c r="E14" s="304">
        <f t="shared" si="0"/>
        <v>0</v>
      </c>
      <c r="F14" s="301" t="s">
        <v>397</v>
      </c>
      <c r="G14" s="80" t="s">
        <v>404</v>
      </c>
      <c r="H14" s="80" t="s">
        <v>404</v>
      </c>
      <c r="I14" s="80" t="s">
        <v>404</v>
      </c>
      <c r="J14" s="80" t="s">
        <v>404</v>
      </c>
      <c r="K14" s="80" t="s">
        <v>404</v>
      </c>
      <c r="L14" s="81" t="s">
        <v>404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405</v>
      </c>
      <c r="C15" s="117"/>
      <c r="D15" s="111">
        <v>7</v>
      </c>
      <c r="E15" s="304">
        <f t="shared" si="0"/>
        <v>0</v>
      </c>
      <c r="F15" s="301" t="s">
        <v>404</v>
      </c>
      <c r="G15" s="80" t="s">
        <v>396</v>
      </c>
      <c r="H15" s="80" t="s">
        <v>404</v>
      </c>
      <c r="I15" s="80" t="s">
        <v>404</v>
      </c>
      <c r="J15" s="80" t="s">
        <v>404</v>
      </c>
      <c r="K15" s="80" t="s">
        <v>404</v>
      </c>
      <c r="L15" s="81" t="s">
        <v>404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417</v>
      </c>
      <c r="C16" s="117"/>
      <c r="D16" s="111">
        <v>8</v>
      </c>
      <c r="E16" s="304">
        <f t="shared" si="0"/>
        <v>1</v>
      </c>
      <c r="F16" s="301" t="s">
        <v>404</v>
      </c>
      <c r="G16" s="80" t="s">
        <v>404</v>
      </c>
      <c r="H16" s="80" t="s">
        <v>404</v>
      </c>
      <c r="I16" s="80" t="s">
        <v>404</v>
      </c>
      <c r="J16" s="80" t="s">
        <v>397</v>
      </c>
      <c r="K16" s="80" t="s">
        <v>404</v>
      </c>
      <c r="L16" s="81" t="s">
        <v>404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418</v>
      </c>
      <c r="C17" s="117"/>
      <c r="D17" s="111">
        <v>9</v>
      </c>
      <c r="E17" s="304">
        <f t="shared" si="0"/>
        <v>1</v>
      </c>
      <c r="F17" s="301" t="s">
        <v>404</v>
      </c>
      <c r="G17" s="80" t="s">
        <v>404</v>
      </c>
      <c r="H17" s="80" t="s">
        <v>404</v>
      </c>
      <c r="I17" s="80" t="s">
        <v>404</v>
      </c>
      <c r="J17" s="80" t="s">
        <v>404</v>
      </c>
      <c r="K17" s="80" t="s">
        <v>404</v>
      </c>
      <c r="L17" s="81" t="s">
        <v>397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419</v>
      </c>
      <c r="C18" s="117"/>
      <c r="D18" s="111">
        <v>10</v>
      </c>
      <c r="E18" s="304">
        <f t="shared" si="0"/>
        <v>1</v>
      </c>
      <c r="F18" s="301" t="s">
        <v>397</v>
      </c>
      <c r="G18" s="80" t="s">
        <v>404</v>
      </c>
      <c r="H18" s="80" t="s">
        <v>404</v>
      </c>
      <c r="I18" s="80" t="s">
        <v>404</v>
      </c>
      <c r="J18" s="80" t="s">
        <v>404</v>
      </c>
      <c r="K18" s="80" t="s">
        <v>404</v>
      </c>
      <c r="L18" s="81" t="s">
        <v>404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406</v>
      </c>
      <c r="C19" s="117"/>
      <c r="D19" s="111">
        <v>11</v>
      </c>
      <c r="E19" s="304">
        <f t="shared" si="0"/>
        <v>1</v>
      </c>
      <c r="F19" s="301" t="s">
        <v>397</v>
      </c>
      <c r="G19" s="80" t="s">
        <v>397</v>
      </c>
      <c r="H19" s="80" t="s">
        <v>397</v>
      </c>
      <c r="I19" s="80" t="s">
        <v>397</v>
      </c>
      <c r="J19" s="80" t="s">
        <v>397</v>
      </c>
      <c r="K19" s="80" t="s">
        <v>397</v>
      </c>
      <c r="L19" s="81" t="s">
        <v>397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652</v>
      </c>
      <c r="C20" s="117"/>
      <c r="D20" s="111">
        <v>12</v>
      </c>
      <c r="E20" s="304">
        <f t="shared" si="0"/>
        <v>1</v>
      </c>
      <c r="F20" s="301" t="s">
        <v>404</v>
      </c>
      <c r="G20" s="80" t="s">
        <v>404</v>
      </c>
      <c r="H20" s="80" t="s">
        <v>404</v>
      </c>
      <c r="I20" s="80" t="s">
        <v>397</v>
      </c>
      <c r="J20" s="80" t="s">
        <v>404</v>
      </c>
      <c r="K20" s="80" t="s">
        <v>404</v>
      </c>
      <c r="L20" s="81" t="s">
        <v>404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420</v>
      </c>
      <c r="C21" s="117"/>
      <c r="D21" s="111">
        <v>13</v>
      </c>
      <c r="E21" s="304">
        <f t="shared" si="0"/>
        <v>1</v>
      </c>
      <c r="F21" s="301" t="s">
        <v>404</v>
      </c>
      <c r="G21" s="80" t="s">
        <v>404</v>
      </c>
      <c r="H21" s="80" t="s">
        <v>404</v>
      </c>
      <c r="I21" s="80" t="s">
        <v>404</v>
      </c>
      <c r="J21" s="80" t="s">
        <v>404</v>
      </c>
      <c r="K21" s="80" t="s">
        <v>404</v>
      </c>
      <c r="L21" s="81" t="s">
        <v>397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421</v>
      </c>
      <c r="C22" s="117"/>
      <c r="D22" s="111">
        <v>14</v>
      </c>
      <c r="E22" s="304">
        <f t="shared" si="0"/>
        <v>1</v>
      </c>
      <c r="F22" s="301" t="s">
        <v>397</v>
      </c>
      <c r="G22" s="80" t="s">
        <v>404</v>
      </c>
      <c r="H22" s="80" t="s">
        <v>404</v>
      </c>
      <c r="I22" s="80" t="s">
        <v>404</v>
      </c>
      <c r="J22" s="80" t="s">
        <v>404</v>
      </c>
      <c r="K22" s="80" t="s">
        <v>404</v>
      </c>
      <c r="L22" s="81" t="s">
        <v>404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422</v>
      </c>
      <c r="C23" s="117"/>
      <c r="D23" s="111">
        <v>15</v>
      </c>
      <c r="E23" s="304">
        <f t="shared" si="0"/>
        <v>0</v>
      </c>
      <c r="F23" s="301" t="s">
        <v>404</v>
      </c>
      <c r="G23" s="80" t="s">
        <v>404</v>
      </c>
      <c r="H23" s="80" t="s">
        <v>404</v>
      </c>
      <c r="I23" s="80" t="s">
        <v>397</v>
      </c>
      <c r="J23" s="80" t="s">
        <v>404</v>
      </c>
      <c r="K23" s="80" t="s">
        <v>404</v>
      </c>
      <c r="L23" s="81" t="s">
        <v>404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407</v>
      </c>
      <c r="C24" s="117"/>
      <c r="D24" s="111">
        <v>16</v>
      </c>
      <c r="E24" s="304">
        <f t="shared" si="0"/>
        <v>0</v>
      </c>
      <c r="F24" s="301" t="s">
        <v>397</v>
      </c>
      <c r="G24" s="80" t="s">
        <v>397</v>
      </c>
      <c r="H24" s="80" t="s">
        <v>397</v>
      </c>
      <c r="I24" s="80" t="s">
        <v>397</v>
      </c>
      <c r="J24" s="80" t="s">
        <v>397</v>
      </c>
      <c r="K24" s="80" t="s">
        <v>397</v>
      </c>
      <c r="L24" s="81" t="s">
        <v>397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408</v>
      </c>
      <c r="C25" s="117"/>
      <c r="D25" s="111">
        <v>17</v>
      </c>
      <c r="E25" s="304">
        <f t="shared" si="0"/>
        <v>0</v>
      </c>
      <c r="F25" s="301" t="s">
        <v>397</v>
      </c>
      <c r="G25" s="80" t="s">
        <v>397</v>
      </c>
      <c r="H25" s="80" t="s">
        <v>397</v>
      </c>
      <c r="I25" s="80" t="s">
        <v>397</v>
      </c>
      <c r="J25" s="80" t="s">
        <v>397</v>
      </c>
      <c r="K25" s="80" t="s">
        <v>397</v>
      </c>
      <c r="L25" s="81" t="s">
        <v>397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409</v>
      </c>
      <c r="C26" s="117"/>
      <c r="D26" s="111">
        <v>18</v>
      </c>
      <c r="E26" s="304">
        <f t="shared" si="0"/>
        <v>1</v>
      </c>
      <c r="F26" s="301" t="s">
        <v>397</v>
      </c>
      <c r="G26" s="80" t="s">
        <v>397</v>
      </c>
      <c r="H26" s="80" t="s">
        <v>397</v>
      </c>
      <c r="I26" s="80" t="s">
        <v>397</v>
      </c>
      <c r="J26" s="80" t="s">
        <v>397</v>
      </c>
      <c r="K26" s="80" t="s">
        <v>397</v>
      </c>
      <c r="L26" s="81" t="s">
        <v>397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410</v>
      </c>
      <c r="C27" s="117"/>
      <c r="D27" s="111">
        <v>19</v>
      </c>
      <c r="E27" s="304">
        <f t="shared" si="0"/>
        <v>1</v>
      </c>
      <c r="F27" s="301" t="s">
        <v>397</v>
      </c>
      <c r="G27" s="80" t="s">
        <v>397</v>
      </c>
      <c r="H27" s="80" t="s">
        <v>397</v>
      </c>
      <c r="I27" s="80" t="s">
        <v>397</v>
      </c>
      <c r="J27" s="80" t="s">
        <v>397</v>
      </c>
      <c r="K27" s="80" t="s">
        <v>397</v>
      </c>
      <c r="L27" s="81" t="s">
        <v>397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411</v>
      </c>
      <c r="C28" s="117"/>
      <c r="D28" s="111">
        <v>20</v>
      </c>
      <c r="E28" s="304">
        <f t="shared" si="0"/>
        <v>0</v>
      </c>
      <c r="F28" s="301" t="s">
        <v>397</v>
      </c>
      <c r="G28" s="80" t="s">
        <v>397</v>
      </c>
      <c r="H28" s="80" t="s">
        <v>397</v>
      </c>
      <c r="I28" s="80" t="s">
        <v>397</v>
      </c>
      <c r="J28" s="80" t="s">
        <v>397</v>
      </c>
      <c r="K28" s="80" t="s">
        <v>397</v>
      </c>
      <c r="L28" s="81" t="s">
        <v>397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412</v>
      </c>
      <c r="C29" s="117"/>
      <c r="D29" s="111">
        <v>21</v>
      </c>
      <c r="E29" s="304">
        <f t="shared" si="0"/>
        <v>0</v>
      </c>
      <c r="F29" s="301" t="s">
        <v>404</v>
      </c>
      <c r="G29" s="80" t="s">
        <v>404</v>
      </c>
      <c r="H29" s="80" t="s">
        <v>397</v>
      </c>
      <c r="I29" s="80" t="s">
        <v>404</v>
      </c>
      <c r="J29" s="80" t="s">
        <v>404</v>
      </c>
      <c r="K29" s="80" t="s">
        <v>404</v>
      </c>
      <c r="L29" s="81" t="s">
        <v>404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413</v>
      </c>
      <c r="C30" s="117"/>
      <c r="D30" s="111">
        <v>22</v>
      </c>
      <c r="E30" s="304">
        <f t="shared" si="0"/>
        <v>0</v>
      </c>
      <c r="F30" s="301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397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414</v>
      </c>
      <c r="C31" s="117"/>
      <c r="D31" s="111">
        <v>23</v>
      </c>
      <c r="E31" s="304">
        <f t="shared" si="0"/>
        <v>1</v>
      </c>
      <c r="F31" s="301" t="s">
        <v>397</v>
      </c>
      <c r="G31" s="80" t="s">
        <v>397</v>
      </c>
      <c r="H31" s="80" t="s">
        <v>397</v>
      </c>
      <c r="I31" s="80" t="s">
        <v>397</v>
      </c>
      <c r="J31" s="80" t="s">
        <v>397</v>
      </c>
      <c r="K31" s="80" t="s">
        <v>397</v>
      </c>
      <c r="L31" s="81" t="s">
        <v>397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415</v>
      </c>
      <c r="C32" s="117"/>
      <c r="D32" s="111">
        <v>24</v>
      </c>
      <c r="E32" s="304">
        <f t="shared" si="0"/>
        <v>1</v>
      </c>
      <c r="F32" s="301" t="s">
        <v>397</v>
      </c>
      <c r="G32" s="80" t="s">
        <v>397</v>
      </c>
      <c r="H32" s="80" t="s">
        <v>397</v>
      </c>
      <c r="I32" s="80" t="s">
        <v>397</v>
      </c>
      <c r="J32" s="80" t="s">
        <v>397</v>
      </c>
      <c r="K32" s="80" t="s">
        <v>397</v>
      </c>
      <c r="L32" s="81" t="s">
        <v>397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416</v>
      </c>
      <c r="C33" s="123"/>
      <c r="D33" s="124">
        <v>25</v>
      </c>
      <c r="E33" s="305">
        <f t="shared" si="0"/>
        <v>0</v>
      </c>
      <c r="F33" s="302" t="s">
        <v>396</v>
      </c>
      <c r="G33" s="82" t="s">
        <v>396</v>
      </c>
      <c r="H33" s="82" t="s">
        <v>396</v>
      </c>
      <c r="I33" s="82" t="s">
        <v>396</v>
      </c>
      <c r="J33" s="82" t="s">
        <v>396</v>
      </c>
      <c r="K33" s="82" t="s">
        <v>396</v>
      </c>
      <c r="L33" s="83" t="s">
        <v>397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57" zoomScale="80" zoomScaleNormal="80" workbookViewId="0">
      <selection activeCell="D86" sqref="D86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349</v>
      </c>
      <c r="B1" s="212">
        <v>42173</v>
      </c>
      <c r="D1" s="131" t="s">
        <v>458</v>
      </c>
      <c r="F1" s="213" t="s">
        <v>547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655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1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246</v>
      </c>
      <c r="B96" s="128" t="s">
        <v>56</v>
      </c>
      <c r="C96" s="128" t="s">
        <v>323</v>
      </c>
      <c r="D96" s="231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246</v>
      </c>
      <c r="B97" s="128" t="s">
        <v>61</v>
      </c>
      <c r="C97" s="128" t="s">
        <v>328</v>
      </c>
      <c r="D97" s="231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246</v>
      </c>
      <c r="B98" s="128" t="s">
        <v>66</v>
      </c>
      <c r="C98" s="128" t="s">
        <v>333</v>
      </c>
      <c r="D98" s="231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246</v>
      </c>
      <c r="B99" s="128" t="s">
        <v>19</v>
      </c>
      <c r="C99" s="128" t="s">
        <v>286</v>
      </c>
      <c r="D99" s="231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1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1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1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1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1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1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1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1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1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1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1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1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1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1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1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1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1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1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1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1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1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1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1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1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1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1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1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1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1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1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1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1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1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1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1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1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1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1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1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1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1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1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1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1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1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1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1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1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1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1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1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1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1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1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1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1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1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1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1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459</v>
      </c>
      <c r="B1" s="128"/>
      <c r="D1" s="213" t="s">
        <v>547</v>
      </c>
    </row>
    <row r="2" spans="1:16">
      <c r="A2" s="233"/>
      <c r="B2" s="232" t="s">
        <v>460</v>
      </c>
    </row>
    <row r="3" spans="1:16" ht="20.100000000000001" customHeight="1">
      <c r="A3" s="351" t="s">
        <v>249</v>
      </c>
      <c r="B3" s="234" t="s">
        <v>87</v>
      </c>
      <c r="C3" s="235"/>
      <c r="D3" s="353" t="s">
        <v>461</v>
      </c>
      <c r="E3" s="354"/>
      <c r="F3" s="354"/>
      <c r="G3" s="354"/>
      <c r="H3" s="354"/>
      <c r="I3" s="354"/>
      <c r="J3" s="355"/>
      <c r="K3" s="236"/>
      <c r="L3" s="236"/>
      <c r="M3" s="236"/>
      <c r="N3" s="236"/>
      <c r="O3" s="237"/>
      <c r="P3" s="236"/>
    </row>
    <row r="4" spans="1:16" ht="20.100000000000001" customHeight="1">
      <c r="A4" s="352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370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370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Birgit BH. Hengelhaupt</cp:lastModifiedBy>
  <cp:lastPrinted>2017-01-30T07:28:07Z</cp:lastPrinted>
  <dcterms:created xsi:type="dcterms:W3CDTF">2015-01-15T05:25:41Z</dcterms:created>
  <dcterms:modified xsi:type="dcterms:W3CDTF">2017-01-30T07:51:06Z</dcterms:modified>
</cp:coreProperties>
</file>