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W26" i="7" l="1"/>
  <c r="V26" i="7"/>
  <c r="U26" i="7"/>
  <c r="T26" i="7"/>
  <c r="S26" i="7"/>
  <c r="R26" i="7"/>
  <c r="X26" i="7" l="1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J63" i="18"/>
  <c r="F53" i="18"/>
  <c r="M63" i="18"/>
  <c r="D32" i="18"/>
  <c r="K31" i="18" s="1"/>
  <c r="K53" i="18"/>
  <c r="E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M21" i="18"/>
  <c r="K21" i="18"/>
  <c r="H53" i="18"/>
  <c r="H63" i="18"/>
  <c r="D24" i="15"/>
  <c r="C23" i="15"/>
  <c r="H31" i="18" l="1"/>
  <c r="L21" i="18"/>
  <c r="J21" i="18"/>
  <c r="J31" i="18"/>
  <c r="H21" i="18"/>
  <c r="F21" i="18"/>
  <c r="G21" i="18"/>
  <c r="I21" i="18"/>
  <c r="I31" i="18"/>
  <c r="N31" i="18"/>
  <c r="L31" i="18"/>
  <c r="M31" i="18"/>
  <c r="G31" i="18"/>
  <c r="D56" i="18"/>
  <c r="J55" i="18" s="1"/>
  <c r="F31" i="18"/>
  <c r="E31" i="18" s="1"/>
  <c r="D66" i="18"/>
  <c r="K65" i="18" s="1"/>
  <c r="M65" i="18"/>
  <c r="L55" i="18"/>
  <c r="F55" i="18"/>
  <c r="E21" i="18"/>
  <c r="N55" i="18"/>
  <c r="F69" i="17"/>
  <c r="G69" i="17"/>
  <c r="H69" i="17"/>
  <c r="I69" i="17"/>
  <c r="J69" i="17"/>
  <c r="K69" i="17"/>
  <c r="L69" i="17"/>
  <c r="M69" i="17"/>
  <c r="N69" i="17"/>
  <c r="E69" i="17"/>
  <c r="L65" i="18" l="1"/>
  <c r="M55" i="18"/>
  <c r="G55" i="18"/>
  <c r="I55" i="18"/>
  <c r="H55" i="18"/>
  <c r="K55" i="18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5" i="7" s="1"/>
  <c r="H21" i="4"/>
  <c r="V25" i="7" s="1"/>
  <c r="G21" i="4"/>
  <c r="U25" i="7" s="1"/>
  <c r="F21" i="4"/>
  <c r="T25" i="7" s="1"/>
  <c r="E21" i="4"/>
  <c r="S25" i="7" s="1"/>
  <c r="D21" i="4"/>
  <c r="R25" i="7" s="1"/>
  <c r="X25" i="7" s="1"/>
  <c r="M20" i="4"/>
  <c r="M19" i="4"/>
  <c r="M16" i="4"/>
  <c r="M18" i="4"/>
  <c r="M17" i="4"/>
  <c r="M15" i="4"/>
  <c r="M14" i="4"/>
  <c r="M13" i="4"/>
  <c r="M12" i="4"/>
  <c r="M11" i="4"/>
  <c r="C8" i="8" l="1"/>
  <c r="C11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26" i="7" l="1"/>
  <c r="I26" i="7"/>
  <c r="H25" i="7"/>
  <c r="P25" i="7"/>
  <c r="P26" i="7"/>
  <c r="L26" i="7"/>
  <c r="H26" i="7"/>
  <c r="I25" i="7"/>
  <c r="M25" i="7"/>
  <c r="N26" i="7"/>
  <c r="J26" i="7"/>
  <c r="F25" i="7"/>
  <c r="K25" i="7"/>
  <c r="O25" i="7"/>
  <c r="L25" i="7"/>
  <c r="O26" i="7"/>
  <c r="K26" i="7"/>
  <c r="F26" i="7"/>
  <c r="J25" i="7"/>
  <c r="N25" i="7"/>
  <c r="K13" i="7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D6" i="15"/>
  <c r="D6" i="7"/>
  <c r="Q26" i="7" l="1"/>
  <c r="Q25" i="7"/>
  <c r="Q18" i="7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<sst xmlns="http://schemas.openxmlformats.org/spreadsheetml/2006/main" count="1376" uniqueCount="682">
  <si>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</si>
  <si>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</si>
  <si>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</si>
  <si>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</si>
  <si>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</si>
  <si>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</si>
  <si>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</si>
  <si>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</si>
  <si>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</si>
  <si>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</si>
  <si>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</si>
  <si>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</si>
  <si>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</si>
  <si>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</si>
  <si>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</si>
  <si>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</si>
  <si>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</si>
  <si>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</si>
  <si>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</si>
  <si>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</si>
  <si>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</si>
  <si>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</si>
  <si>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</si>
  <si>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</si>
  <si>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</si>
  <si>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</si>
  <si>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</si>
  <si>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</si>
  <si>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</si>
  <si>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</si>
  <si>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</si>
  <si>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</si>
  <si>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</si>
  <si>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</si>
  <si>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</si>
  <si>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</si>
  <si>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</si>
  <si>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</si>
  <si>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</si>
  <si>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</si>
  <si>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</si>
  <si>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</si>
  <si>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</si>
  <si>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</si>
  <si>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</si>
  <si>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</si>
  <si>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</si>
  <si>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</si>
  <si>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</si>
  <si>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</si>
  <si>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</si>
  <si>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</si>
  <si>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</si>
  <si>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</si>
  <si>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</si>
  <si>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</si>
  <si>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</si>
  <si>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</si>
  <si>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</si>
  <si>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</si>
  <si>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</si>
  <si>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</si>
  <si>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</si>
  <si>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</si>
  <si>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</si>
  <si>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</si>
  <si>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</si>
  <si>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</si>
  <si>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</si>
  <si>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</si>
  <si>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</si>
  <si>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</si>
  <si>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</si>
  <si>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</si>
  <si>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</si>
  <si>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</si>
  <si>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</si>
  <si>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</si>
  <si>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</si>
  <si>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</si>
  <si>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</si>
  <si>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</si>
  <si>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</si>
  <si>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</si>
  <si>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</si>
  <si>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</si>
  <si>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</si>
  <si>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</si>
  <si>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</si>
  <si>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</si>
  <si>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</si>
  <si>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</si>
  <si>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</si>
  <si>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</si>
  <si>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</si>
  <si>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</si>
  <si>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</si>
  <si>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</si>
  <si>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</si>
  <si>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</si>
  <si>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</si>
  <si>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</si>
  <si>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</si>
  <si>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</si>
  <si>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</si>
  <si>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</si>
  <si>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</si>
  <si>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</si>
  <si>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</si>
  <si>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</si>
  <si>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</si>
  <si>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</si>
  <si>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</si>
  <si>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</si>
  <si>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</si>
  <si>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</si>
  <si>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</si>
  <si>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</si>
  <si>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</si>
  <si>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</si>
  <si>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</si>
  <si>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</si>
  <si>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</si>
  <si>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</si>
  <si>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</si>
  <si>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</si>
  <si>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</si>
  <si>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</si>
  <si>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</si>
  <si>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</si>
  <si>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</si>
  <si>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</si>
  <si>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</si>
  <si>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</si>
  <si>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</si>
  <si>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</si>
  <si>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</si>
  <si>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</si>
  <si>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</si>
  <si>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</si>
  <si>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</si>
  <si>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</si>
  <si>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</si>
  <si>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</si>
  <si>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</si>
  <si>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</si>
  <si>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</si>
  <si>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</si>
  <si>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</si>
  <si>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</si>
  <si>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</si>
  <si>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</si>
  <si>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</si>
  <si>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</si>
  <si>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</si>
  <si>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</si>
  <si>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</si>
  <si>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</si>
  <si>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</si>
  <si>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</si>
  <si>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</si>
  <si>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</si>
  <si>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</si>
  <si>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</si>
  <si>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</si>
  <si>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</si>
  <si>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</si>
  <si>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</si>
  <si>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</si>
  <si>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</si>
  <si>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</si>
  <si>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</si>
  <si>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</si>
  <si>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</si>
  <si>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</si>
  <si>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</si>
  <si>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</si>
  <si>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</si>
  <si>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</si>
  <si>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</si>
  <si>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</si>
  <si>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</si>
  <si>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</si>
  <si>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</si>
  <si>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</si>
  <si>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</si>
  <si>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</si>
  <si>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</si>
  <si>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</si>
  <si>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</si>
  <si>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</si>
  <si>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</si>
  <si>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</si>
  <si>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</si>
  <si>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</si>
  <si>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</si>
  <si>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</si>
  <si>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</si>
  <si>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</si>
  <si>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</si>
  <si>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</si>
  <si>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</si>
  <si>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</si>
  <si>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</si>
  <si>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</si>
  <si>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</si>
  <si>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</si>
  <si>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</si>
  <si>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</si>
  <si>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</si>
  <si>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</si>
  <si>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</si>
  <si>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</si>
  <si>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</si>
  <si>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</si>
  <si>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</si>
  <si>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</si>
  <si>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</si>
  <si>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</si>
  <si>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</si>
  <si>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</si>
  <si>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</si>
  <si>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</si>
  <si>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</si>
  <si>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</si>
  <si>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</si>
  <si>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</si>
  <si>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</si>
  <si>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</si>
  <si>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</si>
  <si>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</si>
  <si>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</si>
  <si>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</si>
  <si>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</si>
  <si>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</si>
  <si>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</si>
  <si>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</si>
  <si>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</si>
  <si>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</si>
  <si>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</si>
  <si>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</si>
  <si>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</si>
  <si>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</si>
  <si>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</si>
  <si>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</si>
  <si>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</si>
  <si>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</si>
  <si>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</si>
  <si>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</si>
  <si>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</si>
  <si>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</si>
  <si>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</si>
  <si>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</si>
  <si>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</si>
  <si>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</si>
  <si>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</si>
  <si>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</si>
  <si>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</si>
  <si>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</si>
  <si>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</si>
  <si>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</si>
  <si>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</si>
  <si>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</si>
  <si>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</si>
  <si>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</si>
  <si>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</si>
  <si>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</si>
  <si>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</si>
  <si>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</si>
  <si>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</si>
  <si>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</si>
  <si>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</si>
  <si>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</si>
  <si>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</si>
  <si>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</si>
  <si>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</si>
  <si>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</si>
  <si>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</si>
  <si>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</si>
  <si>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</si>
  <si>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</si>
  <si>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</si>
  <si>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</si>
  <si>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</si>
  <si>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</si>
  <si>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</si>
  <si>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</si>
  <si>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</si>
  <si>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</si>
  <si>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</si>
  <si>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</si>
  <si>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</si>
  <si>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</si>
  <si>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</si>
  <si>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</si>
  <si>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</si>
  <si>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</si>
  <si>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</si>
  <si>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</si>
  <si>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</si>
  <si>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</si>
  <si>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</si>
  <si>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</si>
  <si>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</si>
  <si>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</si>
  <si>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</si>
  <si>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</si>
  <si>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</si>
  <si>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</si>
  <si>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</si>
  <si>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</si>
  <si>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</si>
  <si>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</si>
  <si>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</si>
  <si>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</si>
  <si>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</si>
  <si>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</si>
  <si>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</si>
  <si>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</si>
  <si>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</si>
  <si>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</si>
  <si>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</si>
  <si>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</si>
  <si>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</si>
  <si>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</si>
  <si>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</si>
  <si>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</si>
  <si>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</si>
  <si>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</si>
  <si>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</si>
  <si>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</si>
  <si>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</si>
  <si>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</si>
  <si>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</si>
  <si>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</si>
  <si>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</si>
  <si>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</si>
  <si>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</si>
  <si>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</si>
  <si>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</si>
  <si>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</si>
  <si>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</si>
  <si>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</si>
  <si>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</si>
  <si>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</si>
  <si>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</si>
  <si>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</si>
  <si>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</si>
  <si>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</si>
  <si>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</si>
  <si>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</si>
  <si>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</si>
  <si>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</si>
  <si>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</si>
  <si>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</si>
  <si>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</si>
  <si>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</si>
  <si>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</si>
  <si>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</si>
  <si>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</si>
  <si>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</si>
  <si>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</si>
  <si>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</si>
  <si>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</si>
  <si>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</si>
  <si>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</si>
  <si>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</si>
  <si>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</si>
  <si>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</si>
  <si>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</si>
  <si>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</si>
  <si>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</si>
  <si>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</si>
  <si>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</si>
  <si>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</si>
  <si>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</si>
  <si>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</si>
  <si>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</si>
  <si>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</si>
  <si>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</si>
  <si>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</si>
  <si>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</si>
  <si>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</si>
  <si>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</si>
  <si>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</si>
  <si>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</si>
  <si>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</si>
  <si>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</si>
  <si>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</si>
  <si>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</si>
  <si>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</si>
  <si>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</si>
  <si>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</si>
  <si>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</si>
  <si>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</si>
  <si>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</si>
  <si>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</si>
  <si>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</si>
  <si>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</si>
  <si>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</si>
  <si>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</si>
  <si>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</si>
  <si>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</si>
  <si>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</si>
  <si>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</si>
  <si>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</si>
  <si>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</si>
  <si>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</si>
  <si>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</si>
  <si>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</si>
  <si>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</si>
  <si>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</si>
  <si>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</si>
  <si>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</si>
  <si>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</si>
  <si>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</si>
  <si>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</si>
  <si>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</si>
  <si>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</si>
  <si>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</si>
  <si>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</si>
  <si>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</si>
  <si>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</si>
  <si>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</si>
  <si>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</si>
  <si>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</si>
  <si>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</si>
  <si>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</si>
  <si>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</si>
  <si>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</si>
  <si>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</si>
  <si>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</si>
  <si>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</si>
  <si>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</si>
  <si>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</si>
  <si>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</si>
  <si>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</si>
  <si>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</si>
  <si>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</si>
  <si>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</si>
  <si>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</si>
  <si>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</si>
  <si>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</si>
  <si>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</si>
  <si>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</si>
  <si>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</si>
  <si>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</si>
  <si>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</si>
  <si>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</si>
  <si>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</si>
  <si>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</si>
  <si>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</si>
  <si>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</si>
  <si>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</si>
  <si>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</si>
  <si>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</si>
  <si>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</si>
  <si>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</si>
  <si>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</si>
  <si>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</si>
  <si>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</si>
  <si>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</si>
  <si>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</si>
  <si>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</si>
  <si>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</si>
  <si>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</si>
  <si>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</si>
  <si>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</si>
  <si>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</si>
  <si>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</si>
  <si>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</si>
  <si>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</si>
  <si>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</si>
  <si>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</si>
  <si>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</si>
  <si>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</si>
  <si>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</si>
  <si>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</si>
  <si>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</si>
  <si>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</si>
  <si>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</si>
  <si>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</si>
  <si>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</si>
  <si>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</si>
  <si>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</si>
  <si>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</si>
  <si>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</si>
  <si>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</si>
  <si>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</si>
  <si>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</si>
  <si>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</si>
  <si>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</si>
  <si>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</si>
  <si>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</si>
  <si>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</si>
  <si>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</si>
  <si>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</si>
  <si>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</si>
  <si>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</si>
  <si>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</si>
  <si>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</si>
  <si>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</si>
  <si>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</si>
  <si>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</si>
  <si>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</si>
  <si>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</si>
  <si>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</si>
  <si>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</si>
  <si>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</si>
  <si>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</si>
  <si>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</si>
  <si>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</si>
  <si>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</si>
  <si>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</si>
  <si>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</si>
  <si>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</si>
  <si>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</si>
  <si>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</si>
  <si>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</si>
  <si>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</si>
  <si>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</si>
  <si>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</si>
  <si>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</si>
  <si>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</si>
  <si>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</si>
  <si>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</si>
  <si>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</si>
  <si>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</si>
  <si>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</si>
  <si>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</si>
  <si>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</si>
  <si>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</si>
  <si>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</si>
  <si>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</si>
  <si>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</si>
  <si>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</si>
  <si>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</si>
  <si>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</si>
  <si>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</si>
  <si>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</si>
  <si>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</si>
  <si>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</si>
  <si>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</si>
  <si>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</si>
  <si>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</si>
  <si>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</si>
  <si>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</si>
  <si>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</si>
  <si>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</si>
  <si>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</si>
  <si>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</si>
  <si>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</si>
  <si>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</si>
  <si>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</si>
  <si>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</si>
  <si>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</si>
  <si>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</si>
  <si>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</si>
  <si>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</si>
  <si>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</si>
  <si>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</si>
  <si>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</si>
  <si>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</si>
  <si>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</si>
  <si>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</si>
  <si>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</si>
  <si>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</si>
  <si>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</si>
  <si>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</si>
  <si>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</si>
  <si>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</si>
  <si>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</si>
  <si>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</si>
  <si>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</si>
  <si>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</si>
  <si>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</si>
  <si>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</si>
  <si>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</si>
  <si>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</si>
  <si>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</si>
  <si>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</si>
  <si>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</si>
  <si>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</si>
  <si>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</si>
  <si>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</si>
  <si>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</si>
  <si>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</si>
  <si>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</si>
  <si>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</si>
  <si>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</si>
  <si>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</si>
  <si>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</si>
  <si>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</si>
  <si>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</si>
  <si>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</si>
  <si>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</si>
  <si>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</si>
  <si>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</si>
  <si>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</si>
  <si>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</si>
  <si>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</si>
  <si>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</si>
  <si>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</si>
  <si>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</si>
  <si>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</si>
  <si>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</si>
  <si>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</si>
  <si>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</si>
  <si>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</si>
  <si>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</si>
  <si>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</si>
  <si>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</si>
  <si>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</si>
  <si>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</si>
  <si>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</si>
  <si>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</si>
  <si>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</si>
  <si>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</si>
  <si>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</si>
  <si>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</si>
  <si>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</si>
  <si>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</si>
  <si>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</si>
  <si>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</si>
  <si>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</si>
  <si>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</si>
  <si>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</si>
  <si>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</si>
  <si>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</si>
  <si>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</si>
  <si>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</si>
  <si>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</si>
  <si>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</si>
  <si>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</si>
  <si>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</si>
  <si>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</si>
  <si>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</si>
  <si>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</si>
  <si>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</si>
  <si>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</si>
  <si>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</si>
  <si>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</si>
  <si>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</si>
  <si>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</si>
  <si>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</si>
  <si>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</si>
  <si>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</si>
  <si>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</si>
  <si>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</si>
  <si>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</si>
  <si>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</si>
  <si>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</si>
  <si>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</si>
  <si>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</si>
  <si>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</si>
  <si>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</si>
  <si>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</si>
  <si>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</si>
  <si>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Velten GmbH</t>
  </si>
  <si>
    <t>9870118500007</t>
  </si>
  <si>
    <t>Viktoriastr. 12</t>
  </si>
  <si>
    <t>Velten</t>
  </si>
  <si>
    <t>Birgit Hengelhaupt</t>
  </si>
  <si>
    <t>netznutzung@stadtwerke-velten.de</t>
  </si>
  <si>
    <t>03304/398628</t>
  </si>
  <si>
    <t>Stadt Velten</t>
  </si>
  <si>
    <t>GASPOOLNH7011851</t>
  </si>
  <si>
    <t>Flughafen Tegel</t>
  </si>
  <si>
    <t>EWC</t>
  </si>
  <si>
    <t>DE_GBD03</t>
  </si>
  <si>
    <t>DE_GHA03</t>
  </si>
  <si>
    <t>DE_GMK03</t>
  </si>
  <si>
    <t>DE_GKO03</t>
  </si>
  <si>
    <t>DE_GGA03</t>
  </si>
  <si>
    <t>DE_GBH03</t>
  </si>
  <si>
    <t>DE_GWA03</t>
  </si>
  <si>
    <t>DE_GHD03</t>
  </si>
  <si>
    <t>DE_GGB03</t>
  </si>
  <si>
    <t>DE_GPD03</t>
  </si>
  <si>
    <t>DE_GBA03</t>
  </si>
  <si>
    <t>DE_GMF03</t>
  </si>
  <si>
    <t>DE_GBA33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</si>
</sst>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340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509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347</v>
      </c>
      <c r="C17" s="15"/>
    </row>
    <row r="18" spans="2:12" s="8" customFormat="1">
      <c r="B18" s="18" t="s">
        <v>341</v>
      </c>
      <c r="C18" s="15"/>
    </row>
    <row r="19" spans="2:12" s="8" customFormat="1">
      <c r="B19" s="18" t="s">
        <v>342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343</v>
      </c>
      <c r="C22" s="15"/>
    </row>
    <row r="23" spans="2:12" s="8" customFormat="1">
      <c r="B23" s="18" t="s">
        <v>344</v>
      </c>
      <c r="C23" s="15"/>
    </row>
    <row r="24" spans="2:12">
      <c r="B24" s="17"/>
      <c r="C24" s="15"/>
    </row>
    <row r="25" spans="2:12">
      <c r="B25" s="17" t="s">
        <v>348</v>
      </c>
      <c r="C25" s="15"/>
    </row>
    <row r="26" spans="2:12">
      <c r="B26" s="18" t="s">
        <v>345</v>
      </c>
      <c r="C26" s="15"/>
      <c r="F26" s="8"/>
      <c r="G26" s="8"/>
      <c r="H26" s="8"/>
    </row>
    <row r="27" spans="2:12">
      <c r="B27" s="18" t="s">
        <v>346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349</v>
      </c>
      <c r="C29" s="19">
        <v>42191</v>
      </c>
      <c r="E29" s="8"/>
      <c r="F29" s="8"/>
      <c r="G29" s="8"/>
      <c r="H29" s="8"/>
    </row>
    <row r="30" spans="2:12">
      <c r="B30" s="21" t="s">
        <v>350</v>
      </c>
      <c r="C30" s="327" t="s">
        <v>653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4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657</v>
      </c>
      <c r="D4" s="27">
        <v>42758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656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41" t="s">
        <v>658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489</v>
      </c>
      <c r="D11" s="331" t="s">
        <v>659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660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>
        <v>16727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661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662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663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664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463</v>
      </c>
      <c r="D27" s="42" t="s">
        <v>398</v>
      </c>
      <c r="E27" s="39"/>
      <c r="F27" s="11"/>
    </row>
    <row r="28" spans="1:15">
      <c r="B28" s="15"/>
      <c r="C28" s="65" t="s">
        <v>505</v>
      </c>
      <c r="D28" s="48" t="str">
        <f>IF(D27&lt;&gt;C28,VLOOKUP(D27,$C$29:$D$48,2,FALSE),C28)</f>
        <v>Stadt Velten</v>
      </c>
      <c r="E28" s="38"/>
      <c r="F28" s="11"/>
      <c r="G28" s="2"/>
    </row>
    <row r="29" spans="1:15">
      <c r="B29" s="15"/>
      <c r="C29" s="22" t="s">
        <v>398</v>
      </c>
      <c r="D29" s="45" t="s">
        <v>665</v>
      </c>
      <c r="E29" s="40"/>
      <c r="F29" s="11"/>
      <c r="G29" s="2"/>
    </row>
    <row r="30" spans="1:15">
      <c r="B30" s="15"/>
      <c r="C30" s="22" t="s">
        <v>399</v>
      </c>
      <c r="D30" s="45"/>
      <c r="E30" s="40"/>
      <c r="F30" s="47"/>
      <c r="G30" s="2"/>
    </row>
    <row r="31" spans="1:15">
      <c r="B31" s="15"/>
      <c r="C31" s="22" t="s">
        <v>424</v>
      </c>
      <c r="D31" s="46"/>
      <c r="E31" s="40"/>
      <c r="F31" s="47"/>
      <c r="G31" s="2"/>
    </row>
    <row r="32" spans="1:15">
      <c r="B32" s="15"/>
      <c r="C32" s="22" t="s">
        <v>425</v>
      </c>
      <c r="D32" s="46"/>
      <c r="E32" s="40"/>
      <c r="F32" s="47"/>
      <c r="G32" s="2"/>
    </row>
    <row r="33" spans="2:7">
      <c r="B33" s="15"/>
      <c r="C33" s="22" t="s">
        <v>426</v>
      </c>
      <c r="D33" s="45"/>
      <c r="E33" s="40"/>
      <c r="F33" s="47"/>
      <c r="G33" s="2"/>
    </row>
    <row r="34" spans="2:7">
      <c r="B34" s="15"/>
      <c r="C34" s="22" t="s">
        <v>427</v>
      </c>
      <c r="D34" s="46"/>
      <c r="E34" s="40"/>
      <c r="F34" s="47"/>
      <c r="G34" s="2"/>
    </row>
    <row r="35" spans="2:7">
      <c r="B35" s="15"/>
      <c r="C35" s="22" t="s">
        <v>428</v>
      </c>
      <c r="D35" s="46"/>
      <c r="E35" s="40"/>
      <c r="F35" s="47"/>
      <c r="G35" s="2"/>
    </row>
    <row r="36" spans="2:7">
      <c r="B36" s="15"/>
      <c r="C36" s="22" t="s">
        <v>429</v>
      </c>
      <c r="D36" s="46"/>
      <c r="E36" s="40"/>
      <c r="F36" s="47"/>
      <c r="G36" s="2"/>
    </row>
    <row r="37" spans="2:7">
      <c r="B37" s="15"/>
      <c r="C37" s="22" t="s">
        <v>430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7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0" zoomScale="80" zoomScaleNormal="80" workbookViewId="0">
      <selection activeCell="D37" sqref="D37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Stadtwerke Velten GmbH</v>
      </c>
      <c r="H5" s="67"/>
      <c r="I5" s="67"/>
      <c r="J5" s="67"/>
      <c r="K5" s="67"/>
    </row>
    <row r="6" spans="2:15" ht="15" customHeight="1">
      <c r="B6" s="22"/>
      <c r="C6" s="61" t="s">
        <v>448</v>
      </c>
      <c r="D6" s="58" t="str">
        <f>Netzbetreiber!D28</f>
        <v>Stadt Velten</v>
      </c>
      <c r="E6" s="15"/>
      <c r="H6" s="67"/>
      <c r="I6" s="67"/>
      <c r="J6" s="67"/>
      <c r="K6" s="67"/>
    </row>
    <row r="7" spans="2:15" ht="15" customHeight="1">
      <c r="B7" s="22"/>
      <c r="C7" s="60" t="s">
        <v>491</v>
      </c>
      <c r="D7" s="328" t="str">
        <f>Netzbetreiber!$D$11</f>
        <v>9870118500007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260</v>
      </c>
      <c r="E11" s="15"/>
      <c r="H11" s="271" t="s">
        <v>257</v>
      </c>
      <c r="I11" s="271" t="s">
        <v>260</v>
      </c>
      <c r="J11" s="271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618</v>
      </c>
      <c r="D13" s="33" t="s">
        <v>619</v>
      </c>
      <c r="E13" s="15"/>
      <c r="H13" s="271" t="s">
        <v>619</v>
      </c>
      <c r="I13" s="271" t="s">
        <v>620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434</v>
      </c>
      <c r="D15" s="42" t="s">
        <v>338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433</v>
      </c>
      <c r="D16" s="42" t="s">
        <v>666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85</v>
      </c>
      <c r="C18" s="31" t="s">
        <v>371</v>
      </c>
      <c r="D18" s="49" t="s">
        <v>136</v>
      </c>
      <c r="E18" s="15"/>
      <c r="H18" s="269" t="s">
        <v>258</v>
      </c>
      <c r="I18" s="269" t="s">
        <v>136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577</v>
      </c>
      <c r="I19" s="270" t="s">
        <v>492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493</v>
      </c>
      <c r="I20" s="270" t="s">
        <v>494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86</v>
      </c>
      <c r="C22" s="8" t="s">
        <v>616</v>
      </c>
      <c r="D22" s="49" t="s">
        <v>612</v>
      </c>
      <c r="E22" s="15"/>
      <c r="H22" s="267" t="s">
        <v>612</v>
      </c>
      <c r="I22" s="267" t="s">
        <v>613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614</v>
      </c>
      <c r="E23" s="15"/>
      <c r="H23" s="267" t="s">
        <v>615</v>
      </c>
      <c r="I23" s="8" t="s">
        <v>611</v>
      </c>
      <c r="J23" s="8"/>
      <c r="K23" s="8"/>
      <c r="L23" s="268"/>
    </row>
    <row r="24" spans="2:16" ht="15" customHeight="1">
      <c r="B24" s="22"/>
      <c r="C24" s="24" t="s">
        <v>617</v>
      </c>
      <c r="D24" s="24" t="str">
        <f>IF(D22=$H$22,L24,IF(D23=$H$24,M24,N24))</f>
        <v>=&gt;  Q(D) = KW  x  h(T, SLP-Typ)  x  F(WT)</v>
      </c>
      <c r="E24" s="15"/>
      <c r="H24" s="267" t="s">
        <v>614</v>
      </c>
      <c r="I24" s="267" t="s">
        <v>621</v>
      </c>
      <c r="J24" s="8"/>
      <c r="K24" s="8"/>
      <c r="L24" s="270" t="s">
        <v>622</v>
      </c>
      <c r="M24" s="270" t="s">
        <v>624</v>
      </c>
      <c r="N24" s="270" t="s">
        <v>623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373</v>
      </c>
      <c r="C26" s="6" t="s">
        <v>580</v>
      </c>
      <c r="D26" s="42" t="s">
        <v>135</v>
      </c>
      <c r="E26" s="15"/>
      <c r="H26" s="269" t="s">
        <v>135</v>
      </c>
      <c r="I26" s="269" t="s">
        <v>137</v>
      </c>
      <c r="J26" s="267"/>
      <c r="K26" s="267"/>
      <c r="L26" s="268"/>
    </row>
    <row r="27" spans="2:16" ht="15" customHeight="1">
      <c r="B27" s="7"/>
      <c r="C27" s="6" t="s">
        <v>625</v>
      </c>
      <c r="D27" s="42" t="s">
        <v>626</v>
      </c>
      <c r="E27" s="15"/>
      <c r="H27" s="297" t="s">
        <v>626</v>
      </c>
      <c r="I27" s="269" t="s">
        <v>627</v>
      </c>
      <c r="J27" s="269" t="s">
        <v>628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629</v>
      </c>
      <c r="I28" s="270" t="s">
        <v>630</v>
      </c>
      <c r="J28" s="270" t="s">
        <v>631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632</v>
      </c>
      <c r="I29" s="270" t="s">
        <v>633</v>
      </c>
      <c r="J29" s="270" t="s">
        <v>634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497</v>
      </c>
      <c r="C31" s="6" t="s">
        <v>579</v>
      </c>
      <c r="D31" s="42" t="s">
        <v>137</v>
      </c>
      <c r="E31" s="15"/>
      <c r="H31" s="269" t="s">
        <v>135</v>
      </c>
      <c r="I31" s="269" t="s">
        <v>137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635</v>
      </c>
      <c r="I32" s="270" t="s">
        <v>636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637</v>
      </c>
      <c r="I33" s="267" t="s">
        <v>632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551</v>
      </c>
      <c r="C35" s="24" t="s">
        <v>499</v>
      </c>
      <c r="D35" s="42">
        <v>15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552</v>
      </c>
      <c r="C37" s="5" t="s">
        <v>368</v>
      </c>
      <c r="D37" s="34">
        <v>2000000</v>
      </c>
      <c r="E37" s="15" t="s">
        <v>510</v>
      </c>
      <c r="I37" s="267"/>
      <c r="J37" s="267"/>
      <c r="K37" s="267"/>
      <c r="L37" s="267"/>
      <c r="M37" s="268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369</v>
      </c>
      <c r="D40" s="36"/>
      <c r="E40" s="15" t="s">
        <v>543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589</v>
      </c>
      <c r="D48" s="45" t="s">
        <v>667</v>
      </c>
    </row>
    <row r="49" spans="3:4" ht="18" customHeight="1">
      <c r="C49" s="22" t="s">
        <v>590</v>
      </c>
      <c r="D49" s="45"/>
    </row>
    <row r="50" spans="3:4" ht="18" customHeight="1">
      <c r="C50" s="22" t="s">
        <v>591</v>
      </c>
      <c r="D50" s="45"/>
    </row>
    <row r="51" spans="3:4" ht="18" customHeight="1">
      <c r="C51" s="22" t="s">
        <v>592</v>
      </c>
      <c r="D51" s="45"/>
    </row>
    <row r="52" spans="3:4" ht="18" customHeight="1">
      <c r="C52" s="22" t="s">
        <v>593</v>
      </c>
      <c r="D52" s="45"/>
    </row>
    <row r="53" spans="3:4" ht="18" customHeight="1">
      <c r="C53" s="22" t="s">
        <v>594</v>
      </c>
      <c r="D53" s="45"/>
    </row>
    <row r="54" spans="3:4" ht="18" customHeight="1">
      <c r="C54" s="22" t="s">
        <v>595</v>
      </c>
      <c r="D54" s="45"/>
    </row>
    <row r="55" spans="3:4" ht="18" customHeight="1">
      <c r="C55" s="22" t="s">
        <v>596</v>
      </c>
      <c r="D55" s="45"/>
    </row>
    <row r="56" spans="3:4" ht="18" customHeight="1">
      <c r="C56" s="22" t="s">
        <v>597</v>
      </c>
      <c r="D56" s="45"/>
    </row>
    <row r="57" spans="3:4" ht="18" customHeight="1">
      <c r="C57" s="22" t="s">
        <v>598</v>
      </c>
      <c r="D57" s="45"/>
    </row>
    <row r="58" spans="3:4" ht="18" customHeight="1">
      <c r="C58" s="22" t="s">
        <v>599</v>
      </c>
      <c r="D58" s="45"/>
    </row>
    <row r="59" spans="3:4" ht="18" customHeight="1">
      <c r="C59" s="22" t="s">
        <v>600</v>
      </c>
      <c r="D59" s="45"/>
    </row>
    <row r="60" spans="3:4" ht="18" customHeight="1">
      <c r="C60" s="22" t="s">
        <v>601</v>
      </c>
      <c r="D60" s="45"/>
    </row>
    <row r="61" spans="3:4" ht="18" customHeight="1">
      <c r="C61" s="22" t="s">
        <v>602</v>
      </c>
      <c r="D61" s="45"/>
    </row>
    <row r="62" spans="3:4" ht="18" customHeight="1">
      <c r="C62" s="22" t="s">
        <v>603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zoomScale="70" zoomScaleNormal="70" workbookViewId="0">
      <selection activeCell="F28" sqref="F28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546</v>
      </c>
    </row>
    <row r="3" spans="2:56" ht="15" customHeight="1">
      <c r="B3" s="170"/>
    </row>
    <row r="4" spans="2:56">
      <c r="B4" s="130"/>
      <c r="C4" s="56" t="s">
        <v>449</v>
      </c>
      <c r="D4" s="57"/>
      <c r="E4" s="330" t="str">
        <f>Netzbetreiber!D9</f>
        <v>Stadtwerke Velten GmbH</v>
      </c>
      <c r="F4" s="330"/>
      <c r="G4" s="330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Netzbetreiber!D28</f>
        <v>Stadt Velten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29" t="str">
        <f>Netzbetreiber!D11</f>
        <v>9870118500007</v>
      </c>
      <c r="F6" s="329"/>
      <c r="G6" s="329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Netzbetreiber!D6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1" t="s">
        <v>604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588</v>
      </c>
      <c r="D10" s="130"/>
      <c r="E10" s="130"/>
      <c r="F10" s="49">
        <v>1</v>
      </c>
      <c r="G10" s="57"/>
      <c r="H10" s="171" t="s">
        <v>605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606</v>
      </c>
      <c r="D11" s="130"/>
      <c r="E11" s="130"/>
      <c r="F11" s="333" t="str">
        <f>INDEX('SLP-Verfahren'!D48:D62,'SLP-Temp-Gebiet #01'!F10)</f>
        <v>Flughafen Tegel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587</v>
      </c>
      <c r="D13" s="341"/>
      <c r="E13" s="341"/>
      <c r="F13" s="181" t="s">
        <v>550</v>
      </c>
      <c r="G13" s="130" t="s">
        <v>548</v>
      </c>
      <c r="H13" s="261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452</v>
      </c>
      <c r="D14" s="342"/>
      <c r="E14" s="89" t="s">
        <v>453</v>
      </c>
      <c r="F14" s="262" t="s">
        <v>86</v>
      </c>
      <c r="G14" s="263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654</v>
      </c>
      <c r="R14" s="207" t="s">
        <v>566</v>
      </c>
      <c r="S14" s="207" t="s">
        <v>567</v>
      </c>
      <c r="T14" s="207" t="s">
        <v>568</v>
      </c>
      <c r="U14" s="207" t="s">
        <v>569</v>
      </c>
      <c r="V14" s="207" t="s">
        <v>549</v>
      </c>
      <c r="W14" s="207" t="s">
        <v>570</v>
      </c>
      <c r="X14" s="207" t="s">
        <v>571</v>
      </c>
      <c r="Y14" s="207" t="s">
        <v>572</v>
      </c>
      <c r="Z14" s="207" t="s">
        <v>573</v>
      </c>
      <c r="AA14" s="207" t="s">
        <v>574</v>
      </c>
      <c r="AB14" s="207" t="s">
        <v>575</v>
      </c>
      <c r="AC14" s="207" t="s">
        <v>576</v>
      </c>
    </row>
    <row r="15" spans="2:56" ht="19.5" customHeight="1">
      <c r="B15" s="130"/>
      <c r="C15" s="342" t="s">
        <v>390</v>
      </c>
      <c r="D15" s="342"/>
      <c r="E15" s="89" t="s">
        <v>453</v>
      </c>
      <c r="F15" s="262" t="s">
        <v>72</v>
      </c>
      <c r="G15" s="263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668</v>
      </c>
      <c r="R15" s="260" t="s">
        <v>72</v>
      </c>
      <c r="S15" s="260" t="s">
        <v>73</v>
      </c>
      <c r="T15" s="260" t="s">
        <v>74</v>
      </c>
      <c r="U15" s="260" t="s">
        <v>75</v>
      </c>
      <c r="V15" s="260" t="s">
        <v>76</v>
      </c>
      <c r="W15" s="260" t="s">
        <v>77</v>
      </c>
      <c r="X15" s="260" t="s">
        <v>78</v>
      </c>
      <c r="Y15" s="260" t="s">
        <v>79</v>
      </c>
      <c r="Z15" s="260" t="s">
        <v>80</v>
      </c>
      <c r="AA15" s="260" t="s">
        <v>81</v>
      </c>
      <c r="AB15" s="260" t="s">
        <v>82</v>
      </c>
      <c r="AC15" s="260" t="s">
        <v>83</v>
      </c>
      <c r="AD15" s="260" t="s">
        <v>84</v>
      </c>
      <c r="AE15" s="260" t="s">
        <v>85</v>
      </c>
      <c r="AF15" s="260" t="s">
        <v>86</v>
      </c>
      <c r="AG15" s="260" t="s">
        <v>373</v>
      </c>
      <c r="AH15" s="260" t="s">
        <v>497</v>
      </c>
      <c r="AI15" s="260" t="s">
        <v>551</v>
      </c>
      <c r="AJ15" s="260" t="s">
        <v>552</v>
      </c>
      <c r="AK15" s="260" t="s">
        <v>553</v>
      </c>
      <c r="AL15" s="260" t="s">
        <v>554</v>
      </c>
      <c r="AM15" s="260" t="s">
        <v>555</v>
      </c>
      <c r="AN15" s="260" t="s">
        <v>556</v>
      </c>
      <c r="AO15" s="260" t="s">
        <v>557</v>
      </c>
      <c r="AP15" s="260" t="s">
        <v>558</v>
      </c>
      <c r="AQ15" s="260" t="s">
        <v>559</v>
      </c>
      <c r="AR15" s="260" t="s">
        <v>560</v>
      </c>
      <c r="AS15" s="260" t="s">
        <v>561</v>
      </c>
      <c r="AT15" s="260" t="s">
        <v>562</v>
      </c>
      <c r="AU15" s="260" t="s">
        <v>563</v>
      </c>
      <c r="AV15" s="260" t="s">
        <v>564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173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520</v>
      </c>
      <c r="C17" s="175"/>
      <c r="D17" s="17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521</v>
      </c>
      <c r="D20" s="178" t="s">
        <v>517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528</v>
      </c>
      <c r="D21" s="153" t="s">
        <v>519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539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146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138</v>
      </c>
      <c r="D23" s="186"/>
      <c r="E23" s="156" t="s">
        <v>668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3" t="s">
        <v>143</v>
      </c>
      <c r="Q23" s="209"/>
      <c r="R23" s="67" t="s">
        <v>140</v>
      </c>
      <c r="S23" s="67" t="s">
        <v>506</v>
      </c>
      <c r="T23" s="288" t="str">
        <f>O15</f>
        <v>EWC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523</v>
      </c>
      <c r="D24" s="186"/>
      <c r="E24" s="156" t="s">
        <v>667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3" t="s">
        <v>524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518</v>
      </c>
      <c r="D25" s="186"/>
      <c r="E25" s="160">
        <v>10382</v>
      </c>
      <c r="F25" s="160" t="s">
        <v>366</v>
      </c>
      <c r="G25" s="160"/>
      <c r="H25" s="160"/>
      <c r="I25" s="160"/>
      <c r="J25" s="160"/>
      <c r="K25" s="160"/>
      <c r="L25" s="160"/>
      <c r="M25" s="160"/>
      <c r="N25" s="160"/>
      <c r="O25" s="183" t="s">
        <v>144</v>
      </c>
      <c r="Q25" s="209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142</v>
      </c>
      <c r="D26" s="186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3" t="s">
        <v>143</v>
      </c>
      <c r="Q26" s="209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1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141</v>
      </c>
      <c r="D30" s="178" t="s">
        <v>256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145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529</v>
      </c>
      <c r="D31" s="184" t="s">
        <v>255</v>
      </c>
      <c r="E31" s="279">
        <f>1-SUMPRODUCT(F29:N29,F31:N31)</f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535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146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364</v>
      </c>
      <c r="D33" s="153" t="s">
        <v>363</v>
      </c>
      <c r="E33" s="156" t="s">
        <v>3</v>
      </c>
      <c r="F33" s="156" t="s">
        <v>362</v>
      </c>
      <c r="G33" s="156" t="s">
        <v>353</v>
      </c>
      <c r="H33" s="156" t="s">
        <v>354</v>
      </c>
      <c r="I33" s="156"/>
      <c r="J33" s="156"/>
      <c r="K33" s="156"/>
      <c r="L33" s="156"/>
      <c r="M33" s="156"/>
      <c r="N33" s="156"/>
      <c r="O33" s="183" t="s">
        <v>143</v>
      </c>
      <c r="Q33" s="209"/>
      <c r="R33" s="67" t="s">
        <v>3</v>
      </c>
      <c r="S33" s="67" t="s">
        <v>362</v>
      </c>
      <c r="T33" s="67" t="s">
        <v>353</v>
      </c>
      <c r="U33" s="67" t="s">
        <v>354</v>
      </c>
      <c r="V33" s="67" t="s">
        <v>355</v>
      </c>
      <c r="W33" s="67" t="s">
        <v>356</v>
      </c>
      <c r="X33" s="67" t="s">
        <v>357</v>
      </c>
      <c r="Y33" s="67" t="s">
        <v>358</v>
      </c>
      <c r="Z33" s="67" t="s">
        <v>359</v>
      </c>
      <c r="AA33" s="67" t="s">
        <v>360</v>
      </c>
      <c r="AB33" s="67" t="s">
        <v>361</v>
      </c>
    </row>
    <row r="34" spans="2:28">
      <c r="B34" s="181"/>
      <c r="C34" s="185" t="s">
        <v>455</v>
      </c>
      <c r="D34" s="153" t="s">
        <v>454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3" t="s">
        <v>143</v>
      </c>
      <c r="Q34" s="209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608</v>
      </c>
      <c r="D35" s="153" t="s">
        <v>609</v>
      </c>
      <c r="E35" s="156" t="s">
        <v>607</v>
      </c>
      <c r="F35" s="156" t="s">
        <v>607</v>
      </c>
      <c r="G35" s="156" t="s">
        <v>607</v>
      </c>
      <c r="H35" s="156" t="s">
        <v>607</v>
      </c>
      <c r="I35" s="156" t="s">
        <v>607</v>
      </c>
      <c r="J35" s="156" t="s">
        <v>607</v>
      </c>
      <c r="K35" s="156" t="s">
        <v>607</v>
      </c>
      <c r="L35" s="156" t="s">
        <v>607</v>
      </c>
      <c r="M35" s="156" t="s">
        <v>607</v>
      </c>
      <c r="N35" s="156" t="s">
        <v>607</v>
      </c>
      <c r="O35" s="183" t="s">
        <v>143</v>
      </c>
      <c r="Q35" s="209"/>
      <c r="R35" s="67" t="s">
        <v>607</v>
      </c>
      <c r="S35" s="67" t="s">
        <v>610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447</v>
      </c>
      <c r="D36" s="119" t="s">
        <v>540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3" t="s">
        <v>143</v>
      </c>
      <c r="Q36" s="209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271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352</v>
      </c>
      <c r="D39" s="196"/>
      <c r="E39" s="196" t="s">
        <v>533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531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532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537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538</v>
      </c>
      <c r="D46" s="199" t="s">
        <v>536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365</v>
      </c>
      <c r="K46" s="196"/>
      <c r="L46" s="196"/>
      <c r="M46" s="196"/>
      <c r="N46" s="196"/>
      <c r="O46" s="197"/>
    </row>
    <row r="47" spans="2:28">
      <c r="B47" s="191"/>
      <c r="C47" s="198" t="s">
        <v>351</v>
      </c>
      <c r="D47" s="199" t="s">
        <v>536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365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581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521</v>
      </c>
      <c r="D54" s="178" t="s">
        <v>517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145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528</v>
      </c>
      <c r="D55" s="153" t="s">
        <v>519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539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146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138</v>
      </c>
      <c r="D57" s="186"/>
      <c r="E57" s="156" t="str">
        <f>E23</f>
        <v>EWC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3" t="s">
        <v>143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523</v>
      </c>
      <c r="D58" s="186"/>
      <c r="E58" s="156" t="str">
        <f>E24</f>
        <v>Flughafen Tegel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3" t="s">
        <v>524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518</v>
      </c>
      <c r="D59" s="186"/>
      <c r="E59" s="160">
        <f>E25</f>
        <v>10382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3" t="s">
        <v>144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142</v>
      </c>
      <c r="D60" s="186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30"/>
      <c r="C64" s="177" t="s">
        <v>141</v>
      </c>
      <c r="D64" s="178" t="s">
        <v>256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145</v>
      </c>
    </row>
    <row r="65" spans="2:15">
      <c r="B65" s="181"/>
      <c r="C65" s="182" t="s">
        <v>529</v>
      </c>
      <c r="D65" s="184" t="s">
        <v>255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535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146</v>
      </c>
    </row>
    <row r="67" spans="2:15">
      <c r="B67" s="181"/>
      <c r="C67" s="185" t="s">
        <v>364</v>
      </c>
      <c r="D67" s="153" t="s">
        <v>363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3" t="s">
        <v>143</v>
      </c>
    </row>
    <row r="68" spans="2:15">
      <c r="B68" s="181"/>
      <c r="C68" s="185" t="s">
        <v>455</v>
      </c>
      <c r="D68" s="153" t="s">
        <v>454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3" t="s">
        <v>143</v>
      </c>
    </row>
    <row r="69" spans="2:15">
      <c r="B69" s="181"/>
      <c r="C69" s="185" t="s">
        <v>608</v>
      </c>
      <c r="D69" s="153" t="s">
        <v>609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3" t="s">
        <v>143</v>
      </c>
    </row>
    <row r="70" spans="2:15">
      <c r="B70" s="181"/>
      <c r="C70" s="190" t="s">
        <v>447</v>
      </c>
      <c r="D70" s="119" t="s">
        <v>540</v>
      </c>
      <c r="E70" s="163" t="s">
        <v>457</v>
      </c>
      <c r="F70" s="163" t="s">
        <v>457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3" t="s">
        <v>143</v>
      </c>
    </row>
    <row r="71" spans="2:15"/>
    <row r="72" spans="2:15" ht="15.75" customHeight="1">
      <c r="C72" s="343" t="s">
        <v>582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8" scale="62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546</v>
      </c>
    </row>
    <row r="3" spans="2:56" ht="15" customHeight="1">
      <c r="B3" s="170"/>
    </row>
    <row r="4" spans="2:56">
      <c r="B4" s="130"/>
      <c r="C4" s="56" t="s">
        <v>449</v>
      </c>
      <c r="D4" s="57"/>
      <c r="E4" s="330" t="str">
        <f>Netzbetreiber!$D$9</f>
        <v>Stadtwerke Velten GmbH</v>
      </c>
      <c r="F4" s="130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Netzbetreiber!$D$28</f>
        <v>Stadt Velten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29" t="str">
        <f>Netzbetreiber!$D$11</f>
        <v>9870118500007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1" t="s">
        <v>604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588</v>
      </c>
      <c r="D10" s="130"/>
      <c r="E10" s="130"/>
      <c r="F10" s="49">
        <v>2</v>
      </c>
      <c r="G10" s="57"/>
      <c r="H10" s="171" t="s">
        <v>605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606</v>
      </c>
      <c r="D11" s="130"/>
      <c r="E11" s="130"/>
      <c r="F11" s="333">
        <f>INDEX('SLP-Verfahren'!D48:D62,'SLP-Temp-Gebiet #02'!F10)</f>
        <v>0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587</v>
      </c>
      <c r="D13" s="341"/>
      <c r="E13" s="341"/>
      <c r="F13" s="181" t="s">
        <v>550</v>
      </c>
      <c r="G13" s="130" t="s">
        <v>548</v>
      </c>
      <c r="H13" s="261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452</v>
      </c>
      <c r="D14" s="342"/>
      <c r="E14" s="89" t="s">
        <v>453</v>
      </c>
      <c r="F14" s="262" t="s">
        <v>86</v>
      </c>
      <c r="G14" s="263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654</v>
      </c>
      <c r="R14" s="207" t="s">
        <v>566</v>
      </c>
      <c r="S14" s="207" t="s">
        <v>567</v>
      </c>
      <c r="T14" s="207" t="s">
        <v>568</v>
      </c>
      <c r="U14" s="207" t="s">
        <v>569</v>
      </c>
      <c r="V14" s="207" t="s">
        <v>549</v>
      </c>
      <c r="W14" s="207" t="s">
        <v>570</v>
      </c>
      <c r="X14" s="207" t="s">
        <v>571</v>
      </c>
      <c r="Y14" s="207" t="s">
        <v>572</v>
      </c>
      <c r="Z14" s="207" t="s">
        <v>573</v>
      </c>
      <c r="AA14" s="207" t="s">
        <v>574</v>
      </c>
      <c r="AB14" s="207" t="s">
        <v>575</v>
      </c>
      <c r="AC14" s="207" t="s">
        <v>576</v>
      </c>
    </row>
    <row r="15" spans="2:56" ht="19.5" customHeight="1">
      <c r="B15" s="130"/>
      <c r="C15" s="342" t="s">
        <v>390</v>
      </c>
      <c r="D15" s="342"/>
      <c r="E15" s="89" t="s">
        <v>453</v>
      </c>
      <c r="F15" s="262" t="s">
        <v>72</v>
      </c>
      <c r="G15" s="263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0" t="s">
        <v>72</v>
      </c>
      <c r="S15" s="260" t="s">
        <v>73</v>
      </c>
      <c r="T15" s="260" t="s">
        <v>74</v>
      </c>
      <c r="U15" s="260" t="s">
        <v>75</v>
      </c>
      <c r="V15" s="260" t="s">
        <v>76</v>
      </c>
      <c r="W15" s="260" t="s">
        <v>77</v>
      </c>
      <c r="X15" s="260" t="s">
        <v>78</v>
      </c>
      <c r="Y15" s="260" t="s">
        <v>79</v>
      </c>
      <c r="Z15" s="260" t="s">
        <v>80</v>
      </c>
      <c r="AA15" s="260" t="s">
        <v>81</v>
      </c>
      <c r="AB15" s="260" t="s">
        <v>82</v>
      </c>
      <c r="AC15" s="260" t="s">
        <v>83</v>
      </c>
      <c r="AD15" s="260" t="s">
        <v>84</v>
      </c>
      <c r="AE15" s="260" t="s">
        <v>85</v>
      </c>
      <c r="AF15" s="260" t="s">
        <v>86</v>
      </c>
      <c r="AG15" s="260" t="s">
        <v>373</v>
      </c>
      <c r="AH15" s="260" t="s">
        <v>497</v>
      </c>
      <c r="AI15" s="260" t="s">
        <v>551</v>
      </c>
      <c r="AJ15" s="260" t="s">
        <v>552</v>
      </c>
      <c r="AK15" s="260" t="s">
        <v>553</v>
      </c>
      <c r="AL15" s="260" t="s">
        <v>554</v>
      </c>
      <c r="AM15" s="260" t="s">
        <v>555</v>
      </c>
      <c r="AN15" s="260" t="s">
        <v>556</v>
      </c>
      <c r="AO15" s="260" t="s">
        <v>557</v>
      </c>
      <c r="AP15" s="260" t="s">
        <v>558</v>
      </c>
      <c r="AQ15" s="260" t="s">
        <v>559</v>
      </c>
      <c r="AR15" s="260" t="s">
        <v>560</v>
      </c>
      <c r="AS15" s="260" t="s">
        <v>561</v>
      </c>
      <c r="AT15" s="260" t="s">
        <v>562</v>
      </c>
      <c r="AU15" s="260" t="s">
        <v>563</v>
      </c>
      <c r="AV15" s="260" t="s">
        <v>564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29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520</v>
      </c>
      <c r="C17" s="175"/>
      <c r="D17" s="29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526</v>
      </c>
      <c r="D18" s="130"/>
      <c r="E18" s="130"/>
      <c r="F18" s="49">
        <v>2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521</v>
      </c>
      <c r="D20" s="178" t="s">
        <v>517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528</v>
      </c>
      <c r="D21" s="153" t="s">
        <v>519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539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146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138</v>
      </c>
      <c r="D23" s="186"/>
      <c r="E23" s="156" t="s">
        <v>140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3" t="s">
        <v>143</v>
      </c>
      <c r="Q23" s="209"/>
      <c r="R23" s="67" t="s">
        <v>140</v>
      </c>
      <c r="S23" s="67" t="s">
        <v>506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523</v>
      </c>
      <c r="D24" s="186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3" t="s">
        <v>524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518</v>
      </c>
      <c r="D25" s="186"/>
      <c r="E25" s="160" t="s">
        <v>366</v>
      </c>
      <c r="F25" s="160" t="s">
        <v>366</v>
      </c>
      <c r="G25" s="160"/>
      <c r="H25" s="160"/>
      <c r="I25" s="160"/>
      <c r="J25" s="160"/>
      <c r="K25" s="160"/>
      <c r="L25" s="160"/>
      <c r="M25" s="160"/>
      <c r="N25" s="160"/>
      <c r="O25" s="183" t="s">
        <v>144</v>
      </c>
      <c r="Q25" s="209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142</v>
      </c>
      <c r="D26" s="186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3" t="s">
        <v>143</v>
      </c>
      <c r="Q26" s="209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141</v>
      </c>
      <c r="D30" s="178" t="s">
        <v>256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145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529</v>
      </c>
      <c r="D31" s="184" t="s">
        <v>255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535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146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364</v>
      </c>
      <c r="D33" s="153" t="s">
        <v>363</v>
      </c>
      <c r="E33" s="156" t="s">
        <v>3</v>
      </c>
      <c r="F33" s="156" t="s">
        <v>362</v>
      </c>
      <c r="G33" s="156" t="s">
        <v>353</v>
      </c>
      <c r="H33" s="156" t="s">
        <v>354</v>
      </c>
      <c r="I33" s="156"/>
      <c r="J33" s="156"/>
      <c r="K33" s="156"/>
      <c r="L33" s="156"/>
      <c r="M33" s="156"/>
      <c r="N33" s="156"/>
      <c r="O33" s="183" t="s">
        <v>143</v>
      </c>
      <c r="Q33" s="209"/>
      <c r="R33" s="67" t="s">
        <v>3</v>
      </c>
      <c r="S33" s="67" t="s">
        <v>362</v>
      </c>
      <c r="T33" s="67" t="s">
        <v>353</v>
      </c>
      <c r="U33" s="67" t="s">
        <v>354</v>
      </c>
      <c r="V33" s="67" t="s">
        <v>355</v>
      </c>
      <c r="W33" s="67" t="s">
        <v>356</v>
      </c>
      <c r="X33" s="67" t="s">
        <v>357</v>
      </c>
      <c r="Y33" s="67" t="s">
        <v>358</v>
      </c>
      <c r="Z33" s="67" t="s">
        <v>359</v>
      </c>
      <c r="AA33" s="67" t="s">
        <v>360</v>
      </c>
      <c r="AB33" s="67" t="s">
        <v>361</v>
      </c>
    </row>
    <row r="34" spans="2:28">
      <c r="B34" s="181"/>
      <c r="C34" s="185" t="s">
        <v>455</v>
      </c>
      <c r="D34" s="153" t="s">
        <v>454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3" t="s">
        <v>143</v>
      </c>
      <c r="Q34" s="209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608</v>
      </c>
      <c r="D35" s="153" t="s">
        <v>609</v>
      </c>
      <c r="E35" s="156" t="s">
        <v>607</v>
      </c>
      <c r="F35" s="156" t="s">
        <v>607</v>
      </c>
      <c r="G35" s="156" t="s">
        <v>607</v>
      </c>
      <c r="H35" s="156" t="s">
        <v>607</v>
      </c>
      <c r="I35" s="156" t="s">
        <v>607</v>
      </c>
      <c r="J35" s="156" t="s">
        <v>607</v>
      </c>
      <c r="K35" s="156" t="s">
        <v>607</v>
      </c>
      <c r="L35" s="156" t="s">
        <v>607</v>
      </c>
      <c r="M35" s="156" t="s">
        <v>607</v>
      </c>
      <c r="N35" s="156" t="s">
        <v>607</v>
      </c>
      <c r="O35" s="183" t="s">
        <v>143</v>
      </c>
      <c r="Q35" s="209"/>
      <c r="R35" s="67" t="s">
        <v>607</v>
      </c>
      <c r="S35" s="67" t="s">
        <v>610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447</v>
      </c>
      <c r="D36" s="119" t="s">
        <v>540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3" t="s">
        <v>143</v>
      </c>
      <c r="Q36" s="209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271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352</v>
      </c>
      <c r="D39" s="196"/>
      <c r="E39" s="196" t="s">
        <v>533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531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532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537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538</v>
      </c>
      <c r="D46" s="199" t="s">
        <v>536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365</v>
      </c>
      <c r="K46" s="196"/>
      <c r="L46" s="196"/>
      <c r="M46" s="196"/>
      <c r="N46" s="196"/>
      <c r="O46" s="197"/>
    </row>
    <row r="47" spans="2:28">
      <c r="B47" s="191"/>
      <c r="C47" s="198" t="s">
        <v>351</v>
      </c>
      <c r="D47" s="199" t="s">
        <v>536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365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581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2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521</v>
      </c>
      <c r="D54" s="178" t="s">
        <v>517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145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528</v>
      </c>
      <c r="D55" s="153" t="s">
        <v>519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539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146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138</v>
      </c>
      <c r="D57" s="186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143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523</v>
      </c>
      <c r="D58" s="186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524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518</v>
      </c>
      <c r="D59" s="186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144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142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141</v>
      </c>
      <c r="D64" s="178" t="s">
        <v>256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145</v>
      </c>
    </row>
    <row r="65" spans="2:15">
      <c r="B65" s="181"/>
      <c r="C65" s="182" t="s">
        <v>529</v>
      </c>
      <c r="D65" s="184" t="s">
        <v>255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535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146</v>
      </c>
    </row>
    <row r="67" spans="2:15">
      <c r="B67" s="181"/>
      <c r="C67" s="185" t="s">
        <v>364</v>
      </c>
      <c r="D67" s="153" t="s">
        <v>363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143</v>
      </c>
    </row>
    <row r="68" spans="2:15">
      <c r="B68" s="181"/>
      <c r="C68" s="185" t="s">
        <v>455</v>
      </c>
      <c r="D68" s="153" t="s">
        <v>454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143</v>
      </c>
    </row>
    <row r="69" spans="2:15">
      <c r="B69" s="181"/>
      <c r="C69" s="185" t="s">
        <v>608</v>
      </c>
      <c r="D69" s="153" t="s">
        <v>609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143</v>
      </c>
    </row>
    <row r="70" spans="2:15">
      <c r="B70" s="181"/>
      <c r="C70" s="190" t="s">
        <v>447</v>
      </c>
      <c r="D70" s="119" t="s">
        <v>540</v>
      </c>
      <c r="E70" s="163" t="s">
        <v>457</v>
      </c>
      <c r="F70" s="163" t="s">
        <v>457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143</v>
      </c>
    </row>
    <row r="71" spans="2:15"/>
    <row r="72" spans="2:15" ht="15.75" customHeight="1">
      <c r="C72" s="343" t="s">
        <v>582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7" zoomScale="80" zoomScaleNormal="80" workbookViewId="0">
      <selection activeCell="H39" sqref="H39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367</v>
      </c>
    </row>
    <row r="3" spans="2:26">
      <c r="B3" s="130" t="s">
        <v>470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372</v>
      </c>
      <c r="D5" s="54" t="str">
        <f>Netzbetreiber!$D$9</f>
        <v>Stadtwerke Velten GmbH</v>
      </c>
      <c r="E5" s="130"/>
      <c r="J5" s="88" t="s">
        <v>501</v>
      </c>
      <c r="K5" s="131" t="s">
        <v>504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339</v>
      </c>
      <c r="D6" s="54" t="str">
        <f>Netzbetreiber!$D$28</f>
        <v>Stadt Velten</v>
      </c>
      <c r="E6" s="130"/>
      <c r="F6" s="130"/>
      <c r="K6" s="131" t="s">
        <v>512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491</v>
      </c>
      <c r="D7" s="54" t="str">
        <f>Netzbetreiber!$D$11</f>
        <v>9870118500007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134</v>
      </c>
      <c r="D8" s="52">
        <f>Netzbetreiber!$D$6</f>
        <v>42278</v>
      </c>
      <c r="E8" s="130"/>
      <c r="F8" s="130"/>
      <c r="H8" s="128" t="s">
        <v>499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498</v>
      </c>
      <c r="D10" s="134" t="s">
        <v>148</v>
      </c>
      <c r="E10" s="272" t="s">
        <v>514</v>
      </c>
      <c r="F10" s="135" t="s">
        <v>149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638</v>
      </c>
      <c r="M10" s="150" t="s">
        <v>647</v>
      </c>
      <c r="N10" s="151" t="s">
        <v>648</v>
      </c>
      <c r="O10" s="151" t="s">
        <v>649</v>
      </c>
      <c r="P10" s="152" t="s">
        <v>650</v>
      </c>
      <c r="Q10" s="146" t="s">
        <v>639</v>
      </c>
      <c r="R10" s="136" t="s">
        <v>640</v>
      </c>
      <c r="S10" s="137" t="s">
        <v>641</v>
      </c>
      <c r="T10" s="137" t="s">
        <v>642</v>
      </c>
      <c r="U10" s="137" t="s">
        <v>643</v>
      </c>
      <c r="V10" s="137" t="s">
        <v>644</v>
      </c>
      <c r="W10" s="137" t="s">
        <v>645</v>
      </c>
      <c r="X10" s="138" t="s">
        <v>646</v>
      </c>
      <c r="Y10" s="294" t="s">
        <v>651</v>
      </c>
    </row>
    <row r="11" spans="2:26" ht="15.75" thickBot="1">
      <c r="B11" s="139" t="s">
        <v>500</v>
      </c>
      <c r="C11" s="140" t="s">
        <v>513</v>
      </c>
      <c r="D11" s="293" t="s">
        <v>248</v>
      </c>
      <c r="E11" s="340" t="s">
        <v>681</v>
      </c>
      <c r="F11" s="295" t="str">
        <f>VLOOKUP($E11,'BDEW-Standard'!$B$3:$M$158,F$9,0)</f>
        <v>AB3</v>
      </c>
      <c r="H11" s="166">
        <f>ROUND(VLOOKUP($E11,'BDEW-Standard'!$B$3:$M$158,H$9,0),7)</f>
        <v>0.2770087</v>
      </c>
      <c r="I11" s="166">
        <f>ROUND(VLOOKUP($E11,'BDEW-Standard'!$B$3:$M$158,I$9,0),7)</f>
        <v>-33</v>
      </c>
      <c r="J11" s="166">
        <f>ROUND(VLOOKUP($E11,'BDEW-Standard'!$B$3:$M$158,J$9,0),7)</f>
        <v>5.7212303000000002</v>
      </c>
      <c r="K11" s="166">
        <f>ROUND(VLOOKUP($E11,'BDEW-Standard'!$B$3:$M$158,K$9,0),7)</f>
        <v>0.48651179999999999</v>
      </c>
      <c r="L11" s="335">
        <f>ROUND(VLOOKUP($E11,'BDEW-Standard'!$B$3:$M$158,L$9,0),1)</f>
        <v>40</v>
      </c>
      <c r="M11" s="166">
        <f>ROUND(VLOOKUP($E11,'BDEW-Standard'!$B$3:$M$158,M$9,0),7)</f>
        <v>-9.4848999999999992E-3</v>
      </c>
      <c r="N11" s="166">
        <f>ROUND(VLOOKUP($E11,'BDEW-Standard'!$B$3:$M$158,N$9,0),7)</f>
        <v>0.46302369999999998</v>
      </c>
      <c r="O11" s="166">
        <f>ROUND(VLOOKUP($E11,'BDEW-Standard'!$B$3:$M$158,O$9,0),7)</f>
        <v>-7.1339999999999999E-4</v>
      </c>
      <c r="P11" s="166">
        <f>ROUND(VLOOKUP($E11,'BDEW-Standard'!$B$3:$M$158,P$9,0),7)</f>
        <v>0.3867447</v>
      </c>
      <c r="Q11" s="336">
        <f>($H11/(1+($I11/($Q$9-$L11))^$J11)+$K11)+MAX($M11*$Q$9+$N11,$O11*$Q$9+$P11)</f>
        <v>1.0000000764227039</v>
      </c>
      <c r="R11" s="167">
        <f>ROUND(VLOOKUP(MID($E11,4,3),'Wochentag F(WT)'!$B$7:$J$22,R$9,0),4)</f>
        <v>1.0848</v>
      </c>
      <c r="S11" s="167">
        <f>ROUND(VLOOKUP(MID($E11,4,3),'Wochentag F(WT)'!$B$7:$J$22,S$9,0),4)</f>
        <v>1.1211</v>
      </c>
      <c r="T11" s="167">
        <f>ROUND(VLOOKUP(MID($E11,4,3),'Wochentag F(WT)'!$B$7:$J$22,T$9,0),4)</f>
        <v>1.0769</v>
      </c>
      <c r="U11" s="167">
        <f>ROUND(VLOOKUP(MID($E11,4,3),'Wochentag F(WT)'!$B$7:$J$22,U$9,0),4)</f>
        <v>1.1353</v>
      </c>
      <c r="V11" s="167">
        <f>ROUND(VLOOKUP(MID($E11,4,3),'Wochentag F(WT)'!$B$7:$J$22,V$9,0),4)</f>
        <v>1.1402000000000001</v>
      </c>
      <c r="W11" s="167">
        <f>ROUND(VLOOKUP(MID($E11,4,3),'Wochentag F(WT)'!$B$7:$J$22,W$9,0),4)</f>
        <v>0.48520000000000002</v>
      </c>
      <c r="X11" s="168">
        <f>7-SUM(R11:W11)</f>
        <v>0.95650000000000013</v>
      </c>
      <c r="Y11" s="291">
        <v>365.12299999999999</v>
      </c>
    </row>
    <row r="12" spans="2:26">
      <c r="B12" s="141">
        <v>1</v>
      </c>
      <c r="C12" s="142" t="str">
        <f t="shared" ref="C12:C41" si="0">$D$6</f>
        <v>Stadt Velten</v>
      </c>
      <c r="D12" s="62" t="s">
        <v>248</v>
      </c>
      <c r="E12" s="165" t="s">
        <v>4</v>
      </c>
      <c r="F12" s="296" t="str">
        <f>VLOOKUP($E12,'BDEW-Standard'!$B$3:$M$94,F$9,0)</f>
        <v>D13</v>
      </c>
      <c r="H12" s="273">
        <f>ROUND(VLOOKUP($E12,'BDEW-Standard'!$B$3:$M$94,H$9,0),7)</f>
        <v>3.0469694999999999</v>
      </c>
      <c r="I12" s="273">
        <f>ROUND(VLOOKUP($E12,'BDEW-Standard'!$B$3:$M$94,I$9,0),7)</f>
        <v>-37.183314099999997</v>
      </c>
      <c r="J12" s="273">
        <f>ROUND(VLOOKUP($E12,'BDEW-Standard'!$B$3:$M$94,J$9,0),7)</f>
        <v>5.6727847000000002</v>
      </c>
      <c r="K12" s="273">
        <f>ROUND(VLOOKUP($E12,'BDEW-Standard'!$B$3:$M$94,K$9,0),7)</f>
        <v>9.6193100000000004E-2</v>
      </c>
      <c r="L12" s="337">
        <f>ROUND(VLOOKUP($E12,'BDEW-Standard'!$B$3:$M$94,L$9,0),1)</f>
        <v>40</v>
      </c>
      <c r="M12" s="273">
        <f>ROUND(VLOOKUP($E12,'BDEW-Standard'!$B$3:$M$94,M$9,0),7)</f>
        <v>0</v>
      </c>
      <c r="N12" s="273">
        <f>ROUND(VLOOKUP($E12,'BDEW-Standard'!$B$3:$M$94,N$9,0),7)</f>
        <v>0</v>
      </c>
      <c r="O12" s="273">
        <f>ROUND(VLOOKUP($E12,'BDEW-Standard'!$B$3:$M$94,O$9,0),7)</f>
        <v>0</v>
      </c>
      <c r="P12" s="273">
        <f>ROUND(VLOOKUP($E12,'BDEW-Standard'!$B$3:$M$94,P$9,0),7)</f>
        <v>0</v>
      </c>
      <c r="Q12" s="338">
        <f t="shared" ref="Q12:Q26" si="1">($H12/(1+($I12/($Q$9-$L12))^$J12)+$K12)+MAX($M12*$Q$9+$N12,$O12*$Q$9+$P12)</f>
        <v>1.0075192723557669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3" customFormat="1">
      <c r="B13" s="144">
        <v>2</v>
      </c>
      <c r="C13" s="145" t="str">
        <f t="shared" si="0"/>
        <v>Stadt Velten</v>
      </c>
      <c r="D13" s="62" t="s">
        <v>248</v>
      </c>
      <c r="E13" s="165" t="s">
        <v>586</v>
      </c>
      <c r="F13" s="296" t="str">
        <f>VLOOKUP($E13,'BDEW-Standard'!$B$3:$M$94,F$9,0)</f>
        <v>D23</v>
      </c>
      <c r="H13" s="273">
        <f>ROUND(VLOOKUP($E13,'BDEW-Standard'!$B$3:$M$94,H$9,0),7)</f>
        <v>2.3877617999999998</v>
      </c>
      <c r="I13" s="273">
        <f>ROUND(VLOOKUP($E13,'BDEW-Standard'!$B$3:$M$94,I$9,0),7)</f>
        <v>-34.721360500000003</v>
      </c>
      <c r="J13" s="273">
        <f>ROUND(VLOOKUP($E13,'BDEW-Standard'!$B$3:$M$94,J$9,0),7)</f>
        <v>5.8164303999999998</v>
      </c>
      <c r="K13" s="273">
        <f>ROUND(VLOOKUP($E13,'BDEW-Standard'!$B$3:$M$94,K$9,0),7)</f>
        <v>0.12081939999999999</v>
      </c>
      <c r="L13" s="337">
        <f>ROUND(VLOOKUP($E13,'BDEW-Standard'!$B$3:$M$94,L$9,0),1)</f>
        <v>40</v>
      </c>
      <c r="M13" s="273">
        <f>ROUND(VLOOKUP($E13,'BDEW-Standard'!$B$3:$M$94,M$9,0),7)</f>
        <v>0</v>
      </c>
      <c r="N13" s="273">
        <f>ROUND(VLOOKUP($E13,'BDEW-Standard'!$B$3:$M$94,N$9,0),7)</f>
        <v>0</v>
      </c>
      <c r="O13" s="273">
        <f>ROUND(VLOOKUP($E13,'BDEW-Standard'!$B$3:$M$94,O$9,0),7)</f>
        <v>0</v>
      </c>
      <c r="P13" s="273">
        <f>ROUND(VLOOKUP($E13,'BDEW-Standard'!$B$3:$M$94,P$9,0),7)</f>
        <v>0</v>
      </c>
      <c r="Q13" s="338">
        <f t="shared" si="1"/>
        <v>1.0365184142102302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5" si="2">7-SUM(R13:W13)</f>
        <v>1</v>
      </c>
      <c r="Y13" s="292"/>
      <c r="Z13" s="210"/>
    </row>
    <row r="14" spans="2:26" s="143" customFormat="1">
      <c r="B14" s="144">
        <v>3</v>
      </c>
      <c r="C14" s="145" t="str">
        <f t="shared" si="0"/>
        <v>Stadt Velten</v>
      </c>
      <c r="D14" s="62" t="s">
        <v>248</v>
      </c>
      <c r="E14" s="164" t="s">
        <v>5</v>
      </c>
      <c r="F14" s="296" t="str">
        <f>VLOOKUP($E14,'BDEW-Standard'!$B$3:$M$94,F$9,0)</f>
        <v>HK3</v>
      </c>
      <c r="H14" s="273">
        <f>ROUND(VLOOKUP($E14,'BDEW-Standard'!$B$3:$M$94,H$9,0),7)</f>
        <v>0.40409319999999999</v>
      </c>
      <c r="I14" s="273">
        <f>ROUND(VLOOKUP($E14,'BDEW-Standard'!$B$3:$M$94,I$9,0),7)</f>
        <v>-24.439296800000001</v>
      </c>
      <c r="J14" s="273">
        <f>ROUND(VLOOKUP($E14,'BDEW-Standard'!$B$3:$M$94,J$9,0),7)</f>
        <v>6.5718174999999999</v>
      </c>
      <c r="K14" s="273">
        <f>ROUND(VLOOKUP($E14,'BDEW-Standard'!$B$3:$M$94,K$9,0),7)</f>
        <v>0.71077100000000004</v>
      </c>
      <c r="L14" s="337">
        <f>ROUND(VLOOKUP($E14,'BDEW-Standard'!$B$3:$M$94,L$9,0),1)</f>
        <v>40</v>
      </c>
      <c r="M14" s="273">
        <f>ROUND(VLOOKUP($E14,'BDEW-Standard'!$B$3:$M$94,M$9,0),7)</f>
        <v>0</v>
      </c>
      <c r="N14" s="273">
        <f>ROUND(VLOOKUP($E14,'BDEW-Standard'!$B$3:$M$94,N$9,0),7)</f>
        <v>0</v>
      </c>
      <c r="O14" s="273">
        <f>ROUND(VLOOKUP($E14,'BDEW-Standard'!$B$3:$M$94,O$9,0),7)</f>
        <v>0</v>
      </c>
      <c r="P14" s="273">
        <f>ROUND(VLOOKUP($E14,'BDEW-Standard'!$B$3:$M$94,P$9,0),7)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3" customFormat="1">
      <c r="B15" s="144">
        <v>4</v>
      </c>
      <c r="C15" s="145" t="str">
        <f t="shared" si="0"/>
        <v>Stadt Velten</v>
      </c>
      <c r="D15" s="62" t="s">
        <v>248</v>
      </c>
      <c r="E15" s="165" t="s">
        <v>671</v>
      </c>
      <c r="F15" s="296" t="str">
        <f>VLOOKUP($E15,'BDEW-Standard'!$B$3:$M$94,F$9,0)</f>
        <v>MK3</v>
      </c>
      <c r="H15" s="273">
        <f>ROUND(VLOOKUP($E15,'BDEW-Standard'!$B$3:$M$94,H$9,0),7)</f>
        <v>2.7882424000000001</v>
      </c>
      <c r="I15" s="273">
        <f>ROUND(VLOOKUP($E15,'BDEW-Standard'!$B$3:$M$94,I$9,0),7)</f>
        <v>-34.880612999999997</v>
      </c>
      <c r="J15" s="273">
        <f>ROUND(VLOOKUP($E15,'BDEW-Standard'!$B$3:$M$94,J$9,0),7)</f>
        <v>6.5951899000000003</v>
      </c>
      <c r="K15" s="273">
        <f>ROUND(VLOOKUP($E15,'BDEW-Standard'!$B$3:$M$94,K$9,0),7)</f>
        <v>5.4032900000000002E-2</v>
      </c>
      <c r="L15" s="337">
        <f>ROUND(VLOOKUP($E15,'BDEW-Standard'!$B$3:$M$94,L$9,0),1)</f>
        <v>40</v>
      </c>
      <c r="M15" s="273">
        <f>ROUND(VLOOKUP($E15,'BDEW-Standard'!$B$3:$M$94,M$9,0),7)</f>
        <v>0</v>
      </c>
      <c r="N15" s="273">
        <f>ROUND(VLOOKUP($E15,'BDEW-Standard'!$B$3:$M$94,N$9,0),7)</f>
        <v>0</v>
      </c>
      <c r="O15" s="273">
        <f>ROUND(VLOOKUP($E15,'BDEW-Standard'!$B$3:$M$94,O$9,0),7)</f>
        <v>0</v>
      </c>
      <c r="P15" s="273">
        <f>ROUND(VLOOKUP($E15,'BDEW-Standard'!$B$3:$M$94,P$9,0),7)</f>
        <v>0</v>
      </c>
      <c r="Q15" s="338">
        <f t="shared" si="1"/>
        <v>1.0622306107520199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3" customFormat="1">
      <c r="B16" s="144">
        <v>5</v>
      </c>
      <c r="C16" s="145" t="str">
        <f t="shared" si="0"/>
        <v>Stadt Velten</v>
      </c>
      <c r="D16" s="62" t="s">
        <v>248</v>
      </c>
      <c r="E16" s="165" t="s">
        <v>670</v>
      </c>
      <c r="F16" s="296" t="str">
        <f>VLOOKUP($E16,'BDEW-Standard'!$B$3:$M$94,F$9,0)</f>
        <v>HA3</v>
      </c>
      <c r="H16" s="273">
        <f>ROUND(VLOOKUP($E16,'BDEW-Standard'!$B$3:$M$94,H$9,0),7)</f>
        <v>3.5811213999999998</v>
      </c>
      <c r="I16" s="273">
        <f>ROUND(VLOOKUP($E16,'BDEW-Standard'!$B$3:$M$94,I$9,0),7)</f>
        <v>-36.965006500000001</v>
      </c>
      <c r="J16" s="273">
        <f>ROUND(VLOOKUP($E16,'BDEW-Standard'!$B$3:$M$94,J$9,0),7)</f>
        <v>7.2256947</v>
      </c>
      <c r="K16" s="273">
        <f>ROUND(VLOOKUP($E16,'BDEW-Standard'!$B$3:$M$94,K$9,0),7)</f>
        <v>4.4841600000000002E-2</v>
      </c>
      <c r="L16" s="337">
        <f>ROUND(VLOOKUP($E16,'BDEW-Standard'!$B$3:$M$94,L$9,0),1)</f>
        <v>40</v>
      </c>
      <c r="M16" s="273">
        <f>ROUND(VLOOKUP($E16,'BDEW-Standard'!$B$3:$M$94,M$9,0),7)</f>
        <v>0</v>
      </c>
      <c r="N16" s="273">
        <f>ROUND(VLOOKUP($E16,'BDEW-Standard'!$B$3:$M$94,N$9,0),7)</f>
        <v>0</v>
      </c>
      <c r="O16" s="273">
        <f>ROUND(VLOOKUP($E16,'BDEW-Standard'!$B$3:$M$94,O$9,0),7)</f>
        <v>0</v>
      </c>
      <c r="P16" s="273">
        <f>ROUND(VLOOKUP($E16,'BDEW-Standard'!$B$3:$M$94,P$9,0),7)</f>
        <v>0</v>
      </c>
      <c r="Q16" s="338">
        <f t="shared" si="1"/>
        <v>0.97852945357176691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3" customFormat="1">
      <c r="B17" s="144">
        <v>6</v>
      </c>
      <c r="C17" s="145" t="str">
        <f t="shared" si="0"/>
        <v>Stadt Velten</v>
      </c>
      <c r="D17" s="62" t="s">
        <v>248</v>
      </c>
      <c r="E17" s="165" t="s">
        <v>672</v>
      </c>
      <c r="F17" s="296" t="str">
        <f>VLOOKUP($E17,'BDEW-Standard'!$B$3:$M$94,F$9,0)</f>
        <v>KO3</v>
      </c>
      <c r="H17" s="273">
        <f>ROUND(VLOOKUP($E17,'BDEW-Standard'!$B$3:$M$94,H$9,0),7)</f>
        <v>2.7172288</v>
      </c>
      <c r="I17" s="273">
        <f>ROUND(VLOOKUP($E17,'BDEW-Standard'!$B$3:$M$94,I$9,0),7)</f>
        <v>-35.141256300000002</v>
      </c>
      <c r="J17" s="273">
        <f>ROUND(VLOOKUP($E17,'BDEW-Standard'!$B$3:$M$94,J$9,0),7)</f>
        <v>7.1303394999999998</v>
      </c>
      <c r="K17" s="273">
        <f>ROUND(VLOOKUP($E17,'BDEW-Standard'!$B$3:$M$94,K$9,0),7)</f>
        <v>0.14184720000000001</v>
      </c>
      <c r="L17" s="337">
        <f>ROUND(VLOOKUP($E17,'BDEW-Standard'!$B$3:$M$94,L$9,0),1)</f>
        <v>40</v>
      </c>
      <c r="M17" s="273">
        <f>ROUND(VLOOKUP($E17,'BDEW-Standard'!$B$3:$M$94,M$9,0),7)</f>
        <v>0</v>
      </c>
      <c r="N17" s="273">
        <f>ROUND(VLOOKUP($E17,'BDEW-Standard'!$B$3:$M$94,N$9,0),7)</f>
        <v>0</v>
      </c>
      <c r="O17" s="273">
        <f>ROUND(VLOOKUP($E17,'BDEW-Standard'!$B$3:$M$94,O$9,0),7)</f>
        <v>0</v>
      </c>
      <c r="P17" s="273">
        <f>ROUND(VLOOKUP($E17,'BDEW-Standard'!$B$3:$M$94,P$9,0),7)</f>
        <v>0</v>
      </c>
      <c r="Q17" s="338">
        <f t="shared" si="1"/>
        <v>1.0630299199876638</v>
      </c>
      <c r="R17" s="274">
        <f>ROUND(VLOOKUP(MID($E17,4,3),'Wochentag F(WT)'!$B$7:$J$22,R$9,0),4)</f>
        <v>1.0354000000000001</v>
      </c>
      <c r="S17" s="274">
        <f>ROUND(VLOOKUP(MID($E17,4,3),'Wochentag F(WT)'!$B$7:$J$22,S$9,0),4)</f>
        <v>1.0523</v>
      </c>
      <c r="T17" s="274">
        <f>ROUND(VLOOKUP(MID($E17,4,3),'Wochentag F(WT)'!$B$7:$J$22,T$9,0),4)</f>
        <v>1.0448999999999999</v>
      </c>
      <c r="U17" s="274">
        <f>ROUND(VLOOKUP(MID($E17,4,3),'Wochentag F(WT)'!$B$7:$J$22,U$9,0),4)</f>
        <v>1.0494000000000001</v>
      </c>
      <c r="V17" s="274">
        <f>ROUND(VLOOKUP(MID($E17,4,3),'Wochentag F(WT)'!$B$7:$J$22,V$9,0),4)</f>
        <v>0.98850000000000005</v>
      </c>
      <c r="W17" s="274">
        <f>ROUND(VLOOKUP(MID($E17,4,3),'Wochentag F(WT)'!$B$7:$J$22,W$9,0),4)</f>
        <v>0.88600000000000001</v>
      </c>
      <c r="X17" s="275">
        <f t="shared" si="2"/>
        <v>0.94349999999999934</v>
      </c>
      <c r="Y17" s="292"/>
      <c r="Z17" s="210"/>
    </row>
    <row r="18" spans="2:26" s="143" customFormat="1">
      <c r="B18" s="144">
        <v>7</v>
      </c>
      <c r="C18" s="145" t="str">
        <f t="shared" si="0"/>
        <v>Stadt Velten</v>
      </c>
      <c r="D18" s="62" t="s">
        <v>248</v>
      </c>
      <c r="E18" s="165" t="s">
        <v>669</v>
      </c>
      <c r="F18" s="296" t="str">
        <f>VLOOKUP($E18,'BDEW-Standard'!$B$3:$M$94,F$9,0)</f>
        <v>BD3</v>
      </c>
      <c r="H18" s="273">
        <f>ROUND(VLOOKUP($E18,'BDEW-Standard'!$B$3:$M$94,H$9,0),7)</f>
        <v>2.9177027</v>
      </c>
      <c r="I18" s="273">
        <f>ROUND(VLOOKUP($E18,'BDEW-Standard'!$B$3:$M$94,I$9,0),7)</f>
        <v>-36.179411700000003</v>
      </c>
      <c r="J18" s="273">
        <f>ROUND(VLOOKUP($E18,'BDEW-Standard'!$B$3:$M$94,J$9,0),7)</f>
        <v>5.9265162</v>
      </c>
      <c r="K18" s="273">
        <f>ROUND(VLOOKUP($E18,'BDEW-Standard'!$B$3:$M$94,K$9,0),7)</f>
        <v>0.11519119999999999</v>
      </c>
      <c r="L18" s="337">
        <f>ROUND(VLOOKUP($E18,'BDEW-Standard'!$B$3:$M$94,L$9,0),1)</f>
        <v>40</v>
      </c>
      <c r="M18" s="273">
        <f>ROUND(VLOOKUP($E18,'BDEW-Standard'!$B$3:$M$94,M$9,0),7)</f>
        <v>0</v>
      </c>
      <c r="N18" s="273">
        <f>ROUND(VLOOKUP($E18,'BDEW-Standard'!$B$3:$M$94,N$9,0),7)</f>
        <v>0</v>
      </c>
      <c r="O18" s="273">
        <f>ROUND(VLOOKUP($E18,'BDEW-Standard'!$B$3:$M$94,O$9,0),7)</f>
        <v>0</v>
      </c>
      <c r="P18" s="273">
        <f>ROUND(VLOOKUP($E18,'BDEW-Standard'!$B$3:$M$94,P$9,0),7)</f>
        <v>0</v>
      </c>
      <c r="Q18" s="338">
        <f t="shared" si="1"/>
        <v>1.0656106174494469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3" customFormat="1">
      <c r="B19" s="144">
        <v>8</v>
      </c>
      <c r="C19" s="145" t="str">
        <f t="shared" si="0"/>
        <v>Stadt Velten</v>
      </c>
      <c r="D19" s="62" t="s">
        <v>248</v>
      </c>
      <c r="E19" s="165" t="s">
        <v>673</v>
      </c>
      <c r="F19" s="296" t="str">
        <f>VLOOKUP($E19,'BDEW-Standard'!$B$3:$M$94,F$9,0)</f>
        <v>GA3</v>
      </c>
      <c r="H19" s="273">
        <f>ROUND(VLOOKUP($E19,'BDEW-Standard'!$B$3:$M$94,H$9,0),7)</f>
        <v>2.2850164999999998</v>
      </c>
      <c r="I19" s="273">
        <f>ROUND(VLOOKUP($E19,'BDEW-Standard'!$B$3:$M$94,I$9,0),7)</f>
        <v>-36.287858399999998</v>
      </c>
      <c r="J19" s="273">
        <f>ROUND(VLOOKUP($E19,'BDEW-Standard'!$B$3:$M$94,J$9,0),7)</f>
        <v>6.5885125999999996</v>
      </c>
      <c r="K19" s="273">
        <f>ROUND(VLOOKUP($E19,'BDEW-Standard'!$B$3:$M$94,K$9,0),7)</f>
        <v>0.31505349999999999</v>
      </c>
      <c r="L19" s="337">
        <f>ROUND(VLOOKUP($E19,'BDEW-Standard'!$B$3:$M$94,L$9,0),1)</f>
        <v>40</v>
      </c>
      <c r="M19" s="273">
        <f>ROUND(VLOOKUP($E19,'BDEW-Standard'!$B$3:$M$94,M$9,0),7)</f>
        <v>0</v>
      </c>
      <c r="N19" s="273">
        <f>ROUND(VLOOKUP($E19,'BDEW-Standard'!$B$3:$M$94,N$9,0),7)</f>
        <v>0</v>
      </c>
      <c r="O19" s="273">
        <f>ROUND(VLOOKUP($E19,'BDEW-Standard'!$B$3:$M$94,O$9,0),7)</f>
        <v>0</v>
      </c>
      <c r="P19" s="273">
        <f>ROUND(VLOOKUP($E19,'BDEW-Standard'!$B$3:$M$94,P$9,0),7)</f>
        <v>0</v>
      </c>
      <c r="Q19" s="338">
        <f t="shared" si="1"/>
        <v>1.0096183914256316</v>
      </c>
      <c r="R19" s="274">
        <f>ROUND(VLOOKUP(MID($E19,4,3),'Wochentag F(WT)'!$B$7:$J$22,R$9,0),4)</f>
        <v>0.93220000000000003</v>
      </c>
      <c r="S19" s="274">
        <f>ROUND(VLOOKUP(MID($E19,4,3),'Wochentag F(WT)'!$B$7:$J$22,S$9,0),4)</f>
        <v>0.98939999999999995</v>
      </c>
      <c r="T19" s="274">
        <f>ROUND(VLOOKUP(MID($E19,4,3),'Wochentag F(WT)'!$B$7:$J$22,T$9,0),4)</f>
        <v>1.0033000000000001</v>
      </c>
      <c r="U19" s="274">
        <f>ROUND(VLOOKUP(MID($E19,4,3),'Wochentag F(WT)'!$B$7:$J$22,U$9,0),4)</f>
        <v>1.0108999999999999</v>
      </c>
      <c r="V19" s="274">
        <f>ROUND(VLOOKUP(MID($E19,4,3),'Wochentag F(WT)'!$B$7:$J$22,V$9,0),4)</f>
        <v>1.018</v>
      </c>
      <c r="W19" s="274">
        <f>ROUND(VLOOKUP(MID($E19,4,3),'Wochentag F(WT)'!$B$7:$J$22,W$9,0),4)</f>
        <v>1.0356000000000001</v>
      </c>
      <c r="X19" s="275">
        <f t="shared" si="2"/>
        <v>1.0106000000000002</v>
      </c>
      <c r="Y19" s="292"/>
      <c r="Z19" s="210"/>
    </row>
    <row r="20" spans="2:26" s="143" customFormat="1">
      <c r="B20" s="144">
        <v>9</v>
      </c>
      <c r="C20" s="145" t="str">
        <f t="shared" si="0"/>
        <v>Stadt Velten</v>
      </c>
      <c r="D20" s="62" t="s">
        <v>248</v>
      </c>
      <c r="E20" s="165" t="s">
        <v>674</v>
      </c>
      <c r="F20" s="296" t="str">
        <f>VLOOKUP($E20,'BDEW-Standard'!$B$3:$M$94,F$9,0)</f>
        <v>BH3</v>
      </c>
      <c r="H20" s="273">
        <f>ROUND(VLOOKUP($E20,'BDEW-Standard'!$B$3:$M$94,H$9,0),7)</f>
        <v>2.0102471999999998</v>
      </c>
      <c r="I20" s="273">
        <f>ROUND(VLOOKUP($E20,'BDEW-Standard'!$B$3:$M$94,I$9,0),7)</f>
        <v>-35.253212400000002</v>
      </c>
      <c r="J20" s="273">
        <f>ROUND(VLOOKUP($E20,'BDEW-Standard'!$B$3:$M$94,J$9,0),7)</f>
        <v>6.1544406</v>
      </c>
      <c r="K20" s="273">
        <f>ROUND(VLOOKUP($E20,'BDEW-Standard'!$B$3:$M$94,K$9,0),7)</f>
        <v>0.32947409999999999</v>
      </c>
      <c r="L20" s="337">
        <f>ROUND(VLOOKUP($E20,'BDEW-Standard'!$B$3:$M$94,L$9,0),1)</f>
        <v>40</v>
      </c>
      <c r="M20" s="273">
        <f>ROUND(VLOOKUP($E20,'BDEW-Standard'!$B$3:$M$94,M$9,0),7)</f>
        <v>0</v>
      </c>
      <c r="N20" s="273">
        <f>ROUND(VLOOKUP($E20,'BDEW-Standard'!$B$3:$M$94,N$9,0),7)</f>
        <v>0</v>
      </c>
      <c r="O20" s="273">
        <f>ROUND(VLOOKUP($E20,'BDEW-Standard'!$B$3:$M$94,O$9,0),7)</f>
        <v>0</v>
      </c>
      <c r="P20" s="273">
        <f>ROUND(VLOOKUP($E20,'BDEW-Standard'!$B$3:$M$94,P$9,0),7)</f>
        <v>0</v>
      </c>
      <c r="Q20" s="338">
        <f t="shared" si="1"/>
        <v>1.0436896084076008</v>
      </c>
      <c r="R20" s="274">
        <f>ROUND(VLOOKUP(MID($E20,4,3),'Wochentag F(WT)'!$B$7:$J$22,R$9,0),4)</f>
        <v>0.97670000000000001</v>
      </c>
      <c r="S20" s="274">
        <f>ROUND(VLOOKUP(MID($E20,4,3),'Wochentag F(WT)'!$B$7:$J$22,S$9,0),4)</f>
        <v>1.0388999999999999</v>
      </c>
      <c r="T20" s="274">
        <f>ROUND(VLOOKUP(MID($E20,4,3),'Wochentag F(WT)'!$B$7:$J$22,T$9,0),4)</f>
        <v>1.0027999999999999</v>
      </c>
      <c r="U20" s="274">
        <f>ROUND(VLOOKUP(MID($E20,4,3),'Wochentag F(WT)'!$B$7:$J$22,U$9,0),4)</f>
        <v>1.0162</v>
      </c>
      <c r="V20" s="274">
        <f>ROUND(VLOOKUP(MID($E20,4,3),'Wochentag F(WT)'!$B$7:$J$22,V$9,0),4)</f>
        <v>1.0024</v>
      </c>
      <c r="W20" s="274">
        <f>ROUND(VLOOKUP(MID($E20,4,3),'Wochentag F(WT)'!$B$7:$J$22,W$9,0),4)</f>
        <v>1.0043</v>
      </c>
      <c r="X20" s="275">
        <f t="shared" si="2"/>
        <v>0.95870000000000122</v>
      </c>
      <c r="Y20" s="292"/>
      <c r="Z20" s="210"/>
    </row>
    <row r="21" spans="2:26" s="143" customFormat="1">
      <c r="B21" s="144">
        <v>10</v>
      </c>
      <c r="C21" s="145" t="str">
        <f t="shared" si="0"/>
        <v>Stadt Velten</v>
      </c>
      <c r="D21" s="62" t="s">
        <v>248</v>
      </c>
      <c r="E21" s="165" t="s">
        <v>675</v>
      </c>
      <c r="F21" s="296" t="str">
        <f>VLOOKUP($E21,'BDEW-Standard'!$B$3:$M$94,F$9,0)</f>
        <v>WA3</v>
      </c>
      <c r="H21" s="273">
        <f>ROUND(VLOOKUP($E21,'BDEW-Standard'!$B$3:$M$94,H$9,0),7)</f>
        <v>0.76572899999999999</v>
      </c>
      <c r="I21" s="273">
        <f>ROUND(VLOOKUP($E21,'BDEW-Standard'!$B$3:$M$94,I$9,0),7)</f>
        <v>-36.023791199999998</v>
      </c>
      <c r="J21" s="273">
        <f>ROUND(VLOOKUP($E21,'BDEW-Standard'!$B$3:$M$94,J$9,0),7)</f>
        <v>4.8662747</v>
      </c>
      <c r="K21" s="273">
        <f>ROUND(VLOOKUP($E21,'BDEW-Standard'!$B$3:$M$94,K$9,0),7)</f>
        <v>0.80494250000000001</v>
      </c>
      <c r="L21" s="337">
        <f>ROUND(VLOOKUP($E21,'BDEW-Standard'!$B$3:$M$94,L$9,0),1)</f>
        <v>40</v>
      </c>
      <c r="M21" s="273">
        <f>ROUND(VLOOKUP($E21,'BDEW-Standard'!$B$3:$M$94,M$9,0),7)</f>
        <v>0</v>
      </c>
      <c r="N21" s="273">
        <f>ROUND(VLOOKUP($E21,'BDEW-Standard'!$B$3:$M$94,N$9,0),7)</f>
        <v>0</v>
      </c>
      <c r="O21" s="273">
        <f>ROUND(VLOOKUP($E21,'BDEW-Standard'!$B$3:$M$94,O$9,0),7)</f>
        <v>0</v>
      </c>
      <c r="P21" s="273">
        <f>ROUND(VLOOKUP($E21,'BDEW-Standard'!$B$3:$M$94,P$9,0),7)</f>
        <v>0</v>
      </c>
      <c r="Q21" s="338">
        <f t="shared" si="1"/>
        <v>1.0804258319686442</v>
      </c>
      <c r="R21" s="274">
        <f>ROUND(VLOOKUP(MID($E21,4,3),'Wochentag F(WT)'!$B$7:$J$22,R$9,0),4)</f>
        <v>1.2457</v>
      </c>
      <c r="S21" s="274">
        <f>ROUND(VLOOKUP(MID($E21,4,3),'Wochentag F(WT)'!$B$7:$J$22,S$9,0),4)</f>
        <v>1.2615000000000001</v>
      </c>
      <c r="T21" s="274">
        <f>ROUND(VLOOKUP(MID($E21,4,3),'Wochentag F(WT)'!$B$7:$J$22,T$9,0),4)</f>
        <v>1.2706999999999999</v>
      </c>
      <c r="U21" s="274">
        <f>ROUND(VLOOKUP(MID($E21,4,3),'Wochentag F(WT)'!$B$7:$J$22,U$9,0),4)</f>
        <v>1.2430000000000001</v>
      </c>
      <c r="V21" s="274">
        <f>ROUND(VLOOKUP(MID($E21,4,3),'Wochentag F(WT)'!$B$7:$J$22,V$9,0),4)</f>
        <v>1.1275999999999999</v>
      </c>
      <c r="W21" s="274">
        <f>ROUND(VLOOKUP(MID($E21,4,3),'Wochentag F(WT)'!$B$7:$J$22,W$9,0),4)</f>
        <v>0.38769999999999999</v>
      </c>
      <c r="X21" s="275">
        <f t="shared" si="2"/>
        <v>0.46379999999999999</v>
      </c>
      <c r="Y21" s="292"/>
      <c r="Z21" s="210"/>
    </row>
    <row r="22" spans="2:26" s="143" customFormat="1">
      <c r="B22" s="144">
        <v>11</v>
      </c>
      <c r="C22" s="145" t="str">
        <f t="shared" si="0"/>
        <v>Stadt Velten</v>
      </c>
      <c r="D22" s="62" t="s">
        <v>248</v>
      </c>
      <c r="E22" s="165" t="s">
        <v>676</v>
      </c>
      <c r="F22" s="296" t="str">
        <f>VLOOKUP($E22,'BDEW-Standard'!$B$3:$M$94,F$9,0)</f>
        <v>HD3</v>
      </c>
      <c r="H22" s="273">
        <f>ROUND(VLOOKUP($E22,'BDEW-Standard'!$B$3:$M$94,H$9,0),7)</f>
        <v>2.5792510000000002</v>
      </c>
      <c r="I22" s="273">
        <f>ROUND(VLOOKUP($E22,'BDEW-Standard'!$B$3:$M$94,I$9,0),7)</f>
        <v>-35.681614400000001</v>
      </c>
      <c r="J22" s="273">
        <f>ROUND(VLOOKUP($E22,'BDEW-Standard'!$B$3:$M$94,J$9,0),7)</f>
        <v>6.6857975999999999</v>
      </c>
      <c r="K22" s="273">
        <f>ROUND(VLOOKUP($E22,'BDEW-Standard'!$B$3:$M$94,K$9,0),7)</f>
        <v>0.19955410000000001</v>
      </c>
      <c r="L22" s="337">
        <f>ROUND(VLOOKUP($E22,'BDEW-Standard'!$B$3:$M$94,L$9,0),1)</f>
        <v>40</v>
      </c>
      <c r="M22" s="273">
        <f>ROUND(VLOOKUP($E22,'BDEW-Standard'!$B$3:$M$94,M$9,0),7)</f>
        <v>0</v>
      </c>
      <c r="N22" s="273">
        <f>ROUND(VLOOKUP($E22,'BDEW-Standard'!$B$3:$M$94,N$9,0),7)</f>
        <v>0</v>
      </c>
      <c r="O22" s="273">
        <f>ROUND(VLOOKUP($E22,'BDEW-Standard'!$B$3:$M$94,O$9,0),7)</f>
        <v>0</v>
      </c>
      <c r="P22" s="273">
        <f>ROUND(VLOOKUP($E22,'BDEW-Standard'!$B$3:$M$94,P$9,0),7)</f>
        <v>0</v>
      </c>
      <c r="Q22" s="338">
        <f t="shared" si="1"/>
        <v>1.0393994293439688</v>
      </c>
      <c r="R22" s="274">
        <f>ROUND(VLOOKUP(MID($E22,4,3),'Wochentag F(WT)'!$B$7:$J$22,R$9,0),4)</f>
        <v>1.03</v>
      </c>
      <c r="S22" s="274">
        <f>ROUND(VLOOKUP(MID($E22,4,3),'Wochentag F(WT)'!$B$7:$J$22,S$9,0),4)</f>
        <v>1.03</v>
      </c>
      <c r="T22" s="274">
        <f>ROUND(VLOOKUP(MID($E22,4,3),'Wochentag F(WT)'!$B$7:$J$22,T$9,0),4)</f>
        <v>1.02</v>
      </c>
      <c r="U22" s="274">
        <f>ROUND(VLOOKUP(MID($E22,4,3),'Wochentag F(WT)'!$B$7:$J$22,U$9,0),4)</f>
        <v>1.03</v>
      </c>
      <c r="V22" s="274">
        <f>ROUND(VLOOKUP(MID($E22,4,3),'Wochentag F(WT)'!$B$7:$J$22,V$9,0),4)</f>
        <v>1.01</v>
      </c>
      <c r="W22" s="274">
        <f>ROUND(VLOOKUP(MID($E22,4,3),'Wochentag F(WT)'!$B$7:$J$22,W$9,0),4)</f>
        <v>0.93</v>
      </c>
      <c r="X22" s="275">
        <f t="shared" si="2"/>
        <v>0.95000000000000018</v>
      </c>
      <c r="Y22" s="292"/>
      <c r="Z22" s="210"/>
    </row>
    <row r="23" spans="2:26" s="143" customFormat="1">
      <c r="B23" s="144">
        <v>12</v>
      </c>
      <c r="C23" s="145" t="str">
        <f t="shared" si="0"/>
        <v>Stadt Velten</v>
      </c>
      <c r="D23" s="62" t="s">
        <v>248</v>
      </c>
      <c r="E23" s="165" t="s">
        <v>677</v>
      </c>
      <c r="F23" s="296" t="str">
        <f>VLOOKUP($E23,'BDEW-Standard'!$B$3:$M$94,F$9,0)</f>
        <v>GB3</v>
      </c>
      <c r="H23" s="273">
        <f>ROUND(VLOOKUP($E23,'BDEW-Standard'!$B$3:$M$94,H$9,0),7)</f>
        <v>3.2572741999999999</v>
      </c>
      <c r="I23" s="273">
        <f>ROUND(VLOOKUP($E23,'BDEW-Standard'!$B$3:$M$94,I$9,0),7)</f>
        <v>-37.5</v>
      </c>
      <c r="J23" s="273">
        <f>ROUND(VLOOKUP($E23,'BDEW-Standard'!$B$3:$M$94,J$9,0),7)</f>
        <v>6.3462148000000003</v>
      </c>
      <c r="K23" s="273">
        <f>ROUND(VLOOKUP($E23,'BDEW-Standard'!$B$3:$M$94,K$9,0),7)</f>
        <v>8.6622699999999997E-2</v>
      </c>
      <c r="L23" s="337">
        <f>ROUND(VLOOKUP($E23,'BDEW-Standard'!$B$3:$M$94,L$9,0),1)</f>
        <v>40</v>
      </c>
      <c r="M23" s="273">
        <f>ROUND(VLOOKUP($E23,'BDEW-Standard'!$B$3:$M$94,M$9,0),7)</f>
        <v>0</v>
      </c>
      <c r="N23" s="273">
        <f>ROUND(VLOOKUP($E23,'BDEW-Standard'!$B$3:$M$94,N$9,0),7)</f>
        <v>0</v>
      </c>
      <c r="O23" s="273">
        <f>ROUND(VLOOKUP($E23,'BDEW-Standard'!$B$3:$M$94,O$9,0),7)</f>
        <v>0</v>
      </c>
      <c r="P23" s="273">
        <f>ROUND(VLOOKUP($E23,'BDEW-Standard'!$B$3:$M$94,P$9,0),7)</f>
        <v>0</v>
      </c>
      <c r="Q23" s="338">
        <f t="shared" si="1"/>
        <v>0.9584556323619029</v>
      </c>
      <c r="R23" s="274">
        <f>ROUND(VLOOKUP(MID($E23,4,3),'Wochentag F(WT)'!$B$7:$J$22,R$9,0),4)</f>
        <v>0.98970000000000002</v>
      </c>
      <c r="S23" s="274">
        <f>ROUND(VLOOKUP(MID($E23,4,3),'Wochentag F(WT)'!$B$7:$J$22,S$9,0),4)</f>
        <v>0.9627</v>
      </c>
      <c r="T23" s="274">
        <f>ROUND(VLOOKUP(MID($E23,4,3),'Wochentag F(WT)'!$B$7:$J$22,T$9,0),4)</f>
        <v>1.0507</v>
      </c>
      <c r="U23" s="274">
        <f>ROUND(VLOOKUP(MID($E23,4,3),'Wochentag F(WT)'!$B$7:$J$22,U$9,0),4)</f>
        <v>1.0551999999999999</v>
      </c>
      <c r="V23" s="274">
        <f>ROUND(VLOOKUP(MID($E23,4,3),'Wochentag F(WT)'!$B$7:$J$22,V$9,0),4)</f>
        <v>1.0297000000000001</v>
      </c>
      <c r="W23" s="274">
        <f>ROUND(VLOOKUP(MID($E23,4,3),'Wochentag F(WT)'!$B$7:$J$22,W$9,0),4)</f>
        <v>0.97670000000000001</v>
      </c>
      <c r="X23" s="275">
        <f t="shared" si="2"/>
        <v>0.9352999999999998</v>
      </c>
      <c r="Y23" s="292"/>
      <c r="Z23" s="210"/>
    </row>
    <row r="24" spans="2:26" s="143" customFormat="1">
      <c r="B24" s="144">
        <v>13</v>
      </c>
      <c r="C24" s="145" t="str">
        <f t="shared" si="0"/>
        <v>Stadt Velten</v>
      </c>
      <c r="D24" s="62" t="s">
        <v>248</v>
      </c>
      <c r="E24" s="165" t="s">
        <v>678</v>
      </c>
      <c r="F24" s="296" t="str">
        <f>VLOOKUP($E24,'BDEW-Standard'!$B$3:$M$94,F$9,0)</f>
        <v>PD3</v>
      </c>
      <c r="H24" s="273">
        <f>ROUND(VLOOKUP($E24,'BDEW-Standard'!$B$3:$M$94,H$9,0),7)</f>
        <v>3.2</v>
      </c>
      <c r="I24" s="273">
        <f>ROUND(VLOOKUP($E24,'BDEW-Standard'!$B$3:$M$94,I$9,0),7)</f>
        <v>-35.799999999999997</v>
      </c>
      <c r="J24" s="273">
        <f>ROUND(VLOOKUP($E24,'BDEW-Standard'!$B$3:$M$94,J$9,0),7)</f>
        <v>8.4</v>
      </c>
      <c r="K24" s="273">
        <f>ROUND(VLOOKUP($E24,'BDEW-Standard'!$B$3:$M$94,K$9,0),7)</f>
        <v>9.3848600000000004E-2</v>
      </c>
      <c r="L24" s="337">
        <f>ROUND(VLOOKUP($E24,'BDEW-Standard'!$B$3:$M$94,L$9,0),1)</f>
        <v>40</v>
      </c>
      <c r="M24" s="273">
        <f>ROUND(VLOOKUP($E24,'BDEW-Standard'!$B$3:$M$94,M$9,0),7)</f>
        <v>0</v>
      </c>
      <c r="N24" s="273">
        <f>ROUND(VLOOKUP($E24,'BDEW-Standard'!$B$3:$M$94,N$9,0),7)</f>
        <v>0</v>
      </c>
      <c r="O24" s="273">
        <f>ROUND(VLOOKUP($E24,'BDEW-Standard'!$B$3:$M$94,O$9,0),7)</f>
        <v>0</v>
      </c>
      <c r="P24" s="273">
        <f>ROUND(VLOOKUP($E24,'BDEW-Standard'!$B$3:$M$94,P$9,0),7)</f>
        <v>0</v>
      </c>
      <c r="Q24" s="338">
        <f t="shared" si="1"/>
        <v>0.99106250024889242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3" customFormat="1">
      <c r="B25" s="144">
        <v>14</v>
      </c>
      <c r="C25" s="145" t="str">
        <f t="shared" si="0"/>
        <v>Stadt Velten</v>
      </c>
      <c r="D25" s="62" t="s">
        <v>248</v>
      </c>
      <c r="E25" s="165" t="s">
        <v>680</v>
      </c>
      <c r="F25" s="296" t="str">
        <f>VLOOKUP($E25,'BDEW-Standard'!$B$3:$M$94,F$9,0)</f>
        <v>MF3</v>
      </c>
      <c r="H25" s="273">
        <f>ROUND(VLOOKUP($E25,'BDEW-Standard'!$B$3:$M$94,H$9,0),7)</f>
        <v>2.3877617999999998</v>
      </c>
      <c r="I25" s="273">
        <f>ROUND(VLOOKUP($E25,'BDEW-Standard'!$B$3:$M$94,I$9,0),7)</f>
        <v>-34.721360500000003</v>
      </c>
      <c r="J25" s="273">
        <f>ROUND(VLOOKUP($E25,'BDEW-Standard'!$B$3:$M$94,J$9,0),7)</f>
        <v>5.8164303999999998</v>
      </c>
      <c r="K25" s="273">
        <f>ROUND(VLOOKUP($E25,'BDEW-Standard'!$B$3:$M$94,K$9,0),7)</f>
        <v>0.12081939999999999</v>
      </c>
      <c r="L25" s="337">
        <f>ROUND(VLOOKUP($E25,'BDEW-Standard'!$B$3:$M$94,L$9,0),1)</f>
        <v>40</v>
      </c>
      <c r="M25" s="273">
        <f>ROUND(VLOOKUP($E25,'BDEW-Standard'!$B$3:$M$94,M$9,0),7)</f>
        <v>0</v>
      </c>
      <c r="N25" s="273">
        <f>ROUND(VLOOKUP($E25,'BDEW-Standard'!$B$3:$M$94,N$9,0),7)</f>
        <v>0</v>
      </c>
      <c r="O25" s="273">
        <f>ROUND(VLOOKUP($E25,'BDEW-Standard'!$B$3:$M$94,O$9,0),7)</f>
        <v>0</v>
      </c>
      <c r="P25" s="273">
        <f>ROUND(VLOOKUP($E25,'BDEW-Standard'!$B$3:$M$94,P$9,0),7)</f>
        <v>0</v>
      </c>
      <c r="Q25" s="338">
        <f t="shared" si="1"/>
        <v>1.0365184142102302</v>
      </c>
      <c r="R25" s="274">
        <f>ROUND(VLOOKUP(MID($E25,4,3),'Wochentag F(WT)'!$B$7:$J$22,R$9,0),4)</f>
        <v>1.0354000000000001</v>
      </c>
      <c r="S25" s="274">
        <f>ROUND(VLOOKUP(MID($E25,4,3),'Wochentag F(WT)'!$B$7:$J$22,S$9,0),4)</f>
        <v>1.0523</v>
      </c>
      <c r="T25" s="274">
        <f>ROUND(VLOOKUP(MID($E25,4,3),'Wochentag F(WT)'!$B$7:$J$22,T$9,0),4)</f>
        <v>1.0448999999999999</v>
      </c>
      <c r="U25" s="274">
        <f>ROUND(VLOOKUP(MID($E25,4,3),'Wochentag F(WT)'!$B$7:$J$22,U$9,0),4)</f>
        <v>1.0494000000000001</v>
      </c>
      <c r="V25" s="274">
        <f>ROUND(VLOOKUP(MID($E25,4,3),'Wochentag F(WT)'!$B$7:$J$22,V$9,0),4)</f>
        <v>0.98850000000000005</v>
      </c>
      <c r="W25" s="274">
        <f>ROUND(VLOOKUP(MID($E25,4,3),'Wochentag F(WT)'!$B$7:$J$22,W$9,0),4)</f>
        <v>0.88600000000000001</v>
      </c>
      <c r="X25" s="275">
        <f t="shared" si="2"/>
        <v>0.94349999999999934</v>
      </c>
      <c r="Y25" s="292"/>
      <c r="Z25" s="210"/>
    </row>
    <row r="26" spans="2:26" s="143" customFormat="1">
      <c r="B26" s="144">
        <v>15</v>
      </c>
      <c r="C26" s="145" t="str">
        <f t="shared" si="0"/>
        <v>Stadt Velten</v>
      </c>
      <c r="D26" s="62" t="s">
        <v>248</v>
      </c>
      <c r="E26" s="165" t="s">
        <v>679</v>
      </c>
      <c r="F26" s="296" t="str">
        <f>VLOOKUP($E26,'BDEW-Standard'!$B$3:$M$94,F$9,0)</f>
        <v>BA3</v>
      </c>
      <c r="H26" s="273">
        <f>ROUND(VLOOKUP($E26,'BDEW-Standard'!$B$3:$M$94,H$9,0),7)</f>
        <v>0.62619619999999998</v>
      </c>
      <c r="I26" s="273">
        <f>ROUND(VLOOKUP($E26,'BDEW-Standard'!$B$3:$M$94,I$9,0),7)</f>
        <v>-33</v>
      </c>
      <c r="J26" s="273">
        <f>ROUND(VLOOKUP($E26,'BDEW-Standard'!$B$3:$M$94,J$9,0),7)</f>
        <v>5.7212303000000002</v>
      </c>
      <c r="K26" s="273">
        <f>ROUND(VLOOKUP($E26,'BDEW-Standard'!$B$3:$M$94,K$9,0),7)</f>
        <v>0.78556550000000003</v>
      </c>
      <c r="L26" s="337">
        <f>ROUND(VLOOKUP($E26,'BDEW-Standard'!$B$3:$M$94,L$9,0),1)</f>
        <v>40</v>
      </c>
      <c r="M26" s="273">
        <f>ROUND(VLOOKUP($E26,'BDEW-Standard'!$B$3:$M$94,M$9,0),7)</f>
        <v>0</v>
      </c>
      <c r="N26" s="273">
        <f>ROUND(VLOOKUP($E26,'BDEW-Standard'!$B$3:$M$94,N$9,0),7)</f>
        <v>0</v>
      </c>
      <c r="O26" s="273">
        <f>ROUND(VLOOKUP($E26,'BDEW-Standard'!$B$3:$M$94,O$9,0),7)</f>
        <v>0</v>
      </c>
      <c r="P26" s="273">
        <f>ROUND(VLOOKUP($E26,'BDEW-Standard'!$B$3:$M$94,P$9,0),7)</f>
        <v>0</v>
      </c>
      <c r="Q26" s="338">
        <f t="shared" si="1"/>
        <v>1.0711738317583412</v>
      </c>
      <c r="R26" s="274">
        <f>ROUND(VLOOKUP(MID($E26,4,3),'Wochentag F(WT)'!$B$7:$J$22,R$9,0),4)</f>
        <v>1.0848</v>
      </c>
      <c r="S26" s="274">
        <f>ROUND(VLOOKUP(MID($E26,4,3),'Wochentag F(WT)'!$B$7:$J$22,S$9,0),4)</f>
        <v>1.1211</v>
      </c>
      <c r="T26" s="274">
        <f>ROUND(VLOOKUP(MID($E26,4,3),'Wochentag F(WT)'!$B$7:$J$22,T$9,0),4)</f>
        <v>1.0769</v>
      </c>
      <c r="U26" s="274">
        <f>ROUND(VLOOKUP(MID($E26,4,3),'Wochentag F(WT)'!$B$7:$J$22,U$9,0),4)</f>
        <v>1.1353</v>
      </c>
      <c r="V26" s="274">
        <f>ROUND(VLOOKUP(MID($E26,4,3),'Wochentag F(WT)'!$B$7:$J$22,V$9,0),4)</f>
        <v>1.1402000000000001</v>
      </c>
      <c r="W26" s="274">
        <f>ROUND(VLOOKUP(MID($E26,4,3),'Wochentag F(WT)'!$B$7:$J$22,W$9,0),4)</f>
        <v>0.48520000000000002</v>
      </c>
      <c r="X26" s="275">
        <f t="shared" ref="X26" si="3">7-SUM(R26:W26)</f>
        <v>0.95650000000000013</v>
      </c>
      <c r="Y26" s="292"/>
      <c r="Z26" s="210"/>
    </row>
    <row r="27" spans="2:26" s="143" customFormat="1">
      <c r="B27" s="144">
        <v>16</v>
      </c>
      <c r="C27" s="145" t="str">
        <f t="shared" si="0"/>
        <v>Stadt Velten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3" customFormat="1">
      <c r="B28" s="144">
        <v>17</v>
      </c>
      <c r="C28" s="145" t="str">
        <f t="shared" si="0"/>
        <v>Stadt Velten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3" customFormat="1">
      <c r="B29" s="144">
        <v>18</v>
      </c>
      <c r="C29" s="145" t="str">
        <f t="shared" si="0"/>
        <v>Stadt Velten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3" customFormat="1">
      <c r="B30" s="144">
        <v>19</v>
      </c>
      <c r="C30" s="145" t="str">
        <f t="shared" si="0"/>
        <v>Stadt Velten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3" customFormat="1">
      <c r="B31" s="144">
        <v>20</v>
      </c>
      <c r="C31" s="145" t="str">
        <f t="shared" si="0"/>
        <v>Stadt Velten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3" customFormat="1">
      <c r="B32" s="144">
        <v>21</v>
      </c>
      <c r="C32" s="145" t="str">
        <f t="shared" si="0"/>
        <v>Stadt Velten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3" customFormat="1">
      <c r="B33" s="144">
        <v>22</v>
      </c>
      <c r="C33" s="145" t="str">
        <f t="shared" si="0"/>
        <v>Stadt Velten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3" customFormat="1">
      <c r="B34" s="144">
        <v>23</v>
      </c>
      <c r="C34" s="145" t="str">
        <f t="shared" si="0"/>
        <v>Stadt Velten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3" customFormat="1">
      <c r="B35" s="144">
        <v>24</v>
      </c>
      <c r="C35" s="145" t="str">
        <f t="shared" si="0"/>
        <v>Stadt Velten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3" customFormat="1">
      <c r="B36" s="144">
        <v>25</v>
      </c>
      <c r="C36" s="145" t="str">
        <f t="shared" si="0"/>
        <v>Stadt Velten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3" customFormat="1">
      <c r="B37" s="144">
        <v>26</v>
      </c>
      <c r="C37" s="145" t="str">
        <f t="shared" si="0"/>
        <v>Stadt Velten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3" customFormat="1">
      <c r="B38" s="144">
        <v>27</v>
      </c>
      <c r="C38" s="145" t="str">
        <f t="shared" si="0"/>
        <v>Stadt Velten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3" customFormat="1">
      <c r="B39" s="144">
        <v>28</v>
      </c>
      <c r="C39" s="145" t="str">
        <f t="shared" si="0"/>
        <v>Stadt Velten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3" customFormat="1">
      <c r="B40" s="144">
        <v>29</v>
      </c>
      <c r="C40" s="145" t="str">
        <f t="shared" si="0"/>
        <v>Stadt Velten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3" customFormat="1">
      <c r="B41" s="144">
        <v>30</v>
      </c>
      <c r="C41" s="145" t="str">
        <f t="shared" si="0"/>
        <v>Stadt Velten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8" scale="65" orientation="landscape" r:id="rId1"/>
  <ignoredErrors>
    <ignoredError sqref="L11" formula="1"/>
    <ignoredError sqref="F12:F24 H12:K24 C13:C33 C34:C41 M12:X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Y11" sqref="Y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450</v>
      </c>
    </row>
    <row r="3" spans="2:30" ht="15" customHeight="1">
      <c r="B3" s="84"/>
    </row>
    <row r="4" spans="2:30" ht="15" customHeight="1">
      <c r="B4" s="85" t="s">
        <v>449</v>
      </c>
      <c r="C4" s="63" t="str">
        <f>Netzbetreiber!$D$9</f>
        <v>Stadtwerke Velten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448</v>
      </c>
      <c r="C5" s="64" t="str">
        <f>Netzbetreiber!$D$28</f>
        <v>Stadt Velten</v>
      </c>
      <c r="D5" s="37"/>
      <c r="E5" s="76"/>
      <c r="F5" s="76"/>
      <c r="G5" s="76"/>
      <c r="I5" s="76"/>
      <c r="J5" s="76"/>
      <c r="K5" s="76"/>
      <c r="L5" s="76"/>
      <c r="M5" s="88" t="s">
        <v>511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446</v>
      </c>
      <c r="C6" s="63" t="str">
        <f>Netzbetreiber!$D$11</f>
        <v>9870118500007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134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4" t="s">
        <v>462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471</v>
      </c>
      <c r="N9" s="91" t="s">
        <v>374</v>
      </c>
      <c r="O9" s="92" t="s">
        <v>375</v>
      </c>
      <c r="P9" s="92" t="s">
        <v>376</v>
      </c>
      <c r="Q9" s="92" t="s">
        <v>377</v>
      </c>
      <c r="R9" s="92" t="s">
        <v>378</v>
      </c>
      <c r="S9" s="92" t="s">
        <v>379</v>
      </c>
      <c r="T9" s="92" t="s">
        <v>380</v>
      </c>
      <c r="U9" s="92" t="s">
        <v>381</v>
      </c>
      <c r="V9" s="92" t="s">
        <v>382</v>
      </c>
      <c r="W9" s="92" t="s">
        <v>383</v>
      </c>
      <c r="X9" s="92" t="s">
        <v>384</v>
      </c>
      <c r="Y9" s="92" t="s">
        <v>385</v>
      </c>
      <c r="Z9" s="92" t="s">
        <v>386</v>
      </c>
      <c r="AA9" s="92" t="s">
        <v>387</v>
      </c>
      <c r="AB9" s="92" t="s">
        <v>388</v>
      </c>
      <c r="AC9" s="93" t="s">
        <v>389</v>
      </c>
      <c r="AD9" s="93" t="s">
        <v>431</v>
      </c>
    </row>
    <row r="10" spans="2:30" ht="72" customHeight="1" thickBot="1">
      <c r="B10" s="349" t="s">
        <v>585</v>
      </c>
      <c r="C10" s="350"/>
      <c r="D10" s="94">
        <v>2</v>
      </c>
      <c r="E10" s="95" t="str">
        <f>IF(ISERROR(HLOOKUP(E$11,$M$9:$AD$33,$D10,0)),"",HLOOKUP(E$11,$M$9:$AD$33,$D10,0))</f>
        <v/>
      </c>
      <c r="F10" s="347" t="s">
        <v>400</v>
      </c>
      <c r="G10" s="347"/>
      <c r="H10" s="347"/>
      <c r="I10" s="347"/>
      <c r="J10" s="347"/>
      <c r="K10" s="347"/>
      <c r="L10" s="348"/>
      <c r="M10" s="96" t="s">
        <v>472</v>
      </c>
      <c r="N10" s="97" t="s">
        <v>473</v>
      </c>
      <c r="O10" s="98" t="s">
        <v>474</v>
      </c>
      <c r="P10" s="99" t="s">
        <v>475</v>
      </c>
      <c r="Q10" s="99" t="s">
        <v>476</v>
      </c>
      <c r="R10" s="99" t="s">
        <v>477</v>
      </c>
      <c r="S10" s="99" t="s">
        <v>478</v>
      </c>
      <c r="T10" s="99" t="s">
        <v>479</v>
      </c>
      <c r="U10" s="99" t="s">
        <v>480</v>
      </c>
      <c r="V10" s="99" t="s">
        <v>481</v>
      </c>
      <c r="W10" s="99" t="s">
        <v>482</v>
      </c>
      <c r="X10" s="99" t="s">
        <v>483</v>
      </c>
      <c r="Y10" s="99" t="s">
        <v>484</v>
      </c>
      <c r="Z10" s="99" t="s">
        <v>485</v>
      </c>
      <c r="AA10" s="99" t="s">
        <v>486</v>
      </c>
      <c r="AB10" s="99" t="s">
        <v>487</v>
      </c>
      <c r="AC10" s="100" t="s">
        <v>488</v>
      </c>
      <c r="AD10" s="101" t="s">
        <v>432</v>
      </c>
    </row>
    <row r="11" spans="2:30" ht="15.75" thickBot="1">
      <c r="B11" s="102" t="s">
        <v>423</v>
      </c>
      <c r="C11" s="103"/>
      <c r="D11" s="104">
        <v>3</v>
      </c>
      <c r="E11" s="105"/>
      <c r="F11" s="106" t="s">
        <v>391</v>
      </c>
      <c r="G11" s="107" t="s">
        <v>392</v>
      </c>
      <c r="H11" s="107" t="s">
        <v>393</v>
      </c>
      <c r="I11" s="107" t="s">
        <v>394</v>
      </c>
      <c r="J11" s="107" t="s">
        <v>395</v>
      </c>
      <c r="K11" s="107" t="s">
        <v>396</v>
      </c>
      <c r="L11" s="108" t="s">
        <v>397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1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401</v>
      </c>
      <c r="C12" s="110"/>
      <c r="D12" s="111">
        <v>4</v>
      </c>
      <c r="E12" s="303">
        <f>MIN(SUMPRODUCT($M$11:$AD$11,M12:AD12),1)</f>
        <v>1</v>
      </c>
      <c r="F12" s="300" t="s">
        <v>397</v>
      </c>
      <c r="G12" s="78" t="s">
        <v>397</v>
      </c>
      <c r="H12" s="78" t="s">
        <v>397</v>
      </c>
      <c r="I12" s="78" t="s">
        <v>397</v>
      </c>
      <c r="J12" s="78" t="s">
        <v>397</v>
      </c>
      <c r="K12" s="78" t="s">
        <v>397</v>
      </c>
      <c r="L12" s="79" t="s">
        <v>397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402</v>
      </c>
      <c r="C13" s="117"/>
      <c r="D13" s="111">
        <v>5</v>
      </c>
      <c r="E13" s="304">
        <f t="shared" ref="E13:E33" si="0">MIN(SUMPRODUCT($M$11:$AD$11,M13:AD13),1)</f>
        <v>0</v>
      </c>
      <c r="F13" s="301" t="s">
        <v>397</v>
      </c>
      <c r="G13" s="80" t="s">
        <v>397</v>
      </c>
      <c r="H13" s="80" t="s">
        <v>397</v>
      </c>
      <c r="I13" s="80" t="s">
        <v>397</v>
      </c>
      <c r="J13" s="80" t="s">
        <v>397</v>
      </c>
      <c r="K13" s="80" t="s">
        <v>397</v>
      </c>
      <c r="L13" s="81" t="s">
        <v>397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403</v>
      </c>
      <c r="C14" s="117"/>
      <c r="D14" s="111">
        <v>6</v>
      </c>
      <c r="E14" s="304">
        <f t="shared" si="0"/>
        <v>0</v>
      </c>
      <c r="F14" s="301" t="s">
        <v>397</v>
      </c>
      <c r="G14" s="80" t="s">
        <v>404</v>
      </c>
      <c r="H14" s="80" t="s">
        <v>404</v>
      </c>
      <c r="I14" s="80" t="s">
        <v>404</v>
      </c>
      <c r="J14" s="80" t="s">
        <v>404</v>
      </c>
      <c r="K14" s="80" t="s">
        <v>404</v>
      </c>
      <c r="L14" s="81" t="s">
        <v>404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405</v>
      </c>
      <c r="C15" s="117"/>
      <c r="D15" s="111">
        <v>7</v>
      </c>
      <c r="E15" s="304">
        <f t="shared" si="0"/>
        <v>0</v>
      </c>
      <c r="F15" s="301" t="s">
        <v>404</v>
      </c>
      <c r="G15" s="80" t="s">
        <v>396</v>
      </c>
      <c r="H15" s="80" t="s">
        <v>404</v>
      </c>
      <c r="I15" s="80" t="s">
        <v>404</v>
      </c>
      <c r="J15" s="80" t="s">
        <v>404</v>
      </c>
      <c r="K15" s="80" t="s">
        <v>404</v>
      </c>
      <c r="L15" s="81" t="s">
        <v>404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417</v>
      </c>
      <c r="C16" s="117"/>
      <c r="D16" s="111">
        <v>8</v>
      </c>
      <c r="E16" s="304">
        <f t="shared" si="0"/>
        <v>1</v>
      </c>
      <c r="F16" s="301" t="s">
        <v>404</v>
      </c>
      <c r="G16" s="80" t="s">
        <v>404</v>
      </c>
      <c r="H16" s="80" t="s">
        <v>404</v>
      </c>
      <c r="I16" s="80" t="s">
        <v>404</v>
      </c>
      <c r="J16" s="80" t="s">
        <v>397</v>
      </c>
      <c r="K16" s="80" t="s">
        <v>404</v>
      </c>
      <c r="L16" s="81" t="s">
        <v>404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418</v>
      </c>
      <c r="C17" s="117"/>
      <c r="D17" s="111">
        <v>9</v>
      </c>
      <c r="E17" s="304">
        <f t="shared" si="0"/>
        <v>1</v>
      </c>
      <c r="F17" s="301" t="s">
        <v>404</v>
      </c>
      <c r="G17" s="80" t="s">
        <v>404</v>
      </c>
      <c r="H17" s="80" t="s">
        <v>404</v>
      </c>
      <c r="I17" s="80" t="s">
        <v>404</v>
      </c>
      <c r="J17" s="80" t="s">
        <v>404</v>
      </c>
      <c r="K17" s="80" t="s">
        <v>404</v>
      </c>
      <c r="L17" s="81" t="s">
        <v>397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419</v>
      </c>
      <c r="C18" s="117"/>
      <c r="D18" s="111">
        <v>10</v>
      </c>
      <c r="E18" s="304">
        <f t="shared" si="0"/>
        <v>1</v>
      </c>
      <c r="F18" s="301" t="s">
        <v>397</v>
      </c>
      <c r="G18" s="80" t="s">
        <v>404</v>
      </c>
      <c r="H18" s="80" t="s">
        <v>404</v>
      </c>
      <c r="I18" s="80" t="s">
        <v>404</v>
      </c>
      <c r="J18" s="80" t="s">
        <v>404</v>
      </c>
      <c r="K18" s="80" t="s">
        <v>404</v>
      </c>
      <c r="L18" s="81" t="s">
        <v>404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406</v>
      </c>
      <c r="C19" s="117"/>
      <c r="D19" s="111">
        <v>11</v>
      </c>
      <c r="E19" s="304">
        <f t="shared" si="0"/>
        <v>1</v>
      </c>
      <c r="F19" s="301" t="s">
        <v>397</v>
      </c>
      <c r="G19" s="80" t="s">
        <v>397</v>
      </c>
      <c r="H19" s="80" t="s">
        <v>397</v>
      </c>
      <c r="I19" s="80" t="s">
        <v>397</v>
      </c>
      <c r="J19" s="80" t="s">
        <v>397</v>
      </c>
      <c r="K19" s="80" t="s">
        <v>397</v>
      </c>
      <c r="L19" s="81" t="s">
        <v>397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652</v>
      </c>
      <c r="C20" s="117"/>
      <c r="D20" s="111">
        <v>12</v>
      </c>
      <c r="E20" s="304">
        <f t="shared" si="0"/>
        <v>1</v>
      </c>
      <c r="F20" s="301" t="s">
        <v>404</v>
      </c>
      <c r="G20" s="80" t="s">
        <v>404</v>
      </c>
      <c r="H20" s="80" t="s">
        <v>404</v>
      </c>
      <c r="I20" s="80" t="s">
        <v>397</v>
      </c>
      <c r="J20" s="80" t="s">
        <v>404</v>
      </c>
      <c r="K20" s="80" t="s">
        <v>404</v>
      </c>
      <c r="L20" s="81" t="s">
        <v>404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420</v>
      </c>
      <c r="C21" s="117"/>
      <c r="D21" s="111">
        <v>13</v>
      </c>
      <c r="E21" s="304">
        <f t="shared" si="0"/>
        <v>1</v>
      </c>
      <c r="F21" s="301" t="s">
        <v>404</v>
      </c>
      <c r="G21" s="80" t="s">
        <v>404</v>
      </c>
      <c r="H21" s="80" t="s">
        <v>404</v>
      </c>
      <c r="I21" s="80" t="s">
        <v>404</v>
      </c>
      <c r="J21" s="80" t="s">
        <v>404</v>
      </c>
      <c r="K21" s="80" t="s">
        <v>404</v>
      </c>
      <c r="L21" s="81" t="s">
        <v>397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421</v>
      </c>
      <c r="C22" s="117"/>
      <c r="D22" s="111">
        <v>14</v>
      </c>
      <c r="E22" s="304">
        <f t="shared" si="0"/>
        <v>1</v>
      </c>
      <c r="F22" s="301" t="s">
        <v>397</v>
      </c>
      <c r="G22" s="80" t="s">
        <v>404</v>
      </c>
      <c r="H22" s="80" t="s">
        <v>404</v>
      </c>
      <c r="I22" s="80" t="s">
        <v>404</v>
      </c>
      <c r="J22" s="80" t="s">
        <v>404</v>
      </c>
      <c r="K22" s="80" t="s">
        <v>404</v>
      </c>
      <c r="L22" s="81" t="s">
        <v>404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422</v>
      </c>
      <c r="C23" s="117"/>
      <c r="D23" s="111">
        <v>15</v>
      </c>
      <c r="E23" s="304">
        <f t="shared" si="0"/>
        <v>0</v>
      </c>
      <c r="F23" s="301" t="s">
        <v>404</v>
      </c>
      <c r="G23" s="80" t="s">
        <v>404</v>
      </c>
      <c r="H23" s="80" t="s">
        <v>404</v>
      </c>
      <c r="I23" s="80" t="s">
        <v>397</v>
      </c>
      <c r="J23" s="80" t="s">
        <v>404</v>
      </c>
      <c r="K23" s="80" t="s">
        <v>404</v>
      </c>
      <c r="L23" s="81" t="s">
        <v>404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407</v>
      </c>
      <c r="C24" s="117"/>
      <c r="D24" s="111">
        <v>16</v>
      </c>
      <c r="E24" s="304">
        <f t="shared" si="0"/>
        <v>0</v>
      </c>
      <c r="F24" s="301" t="s">
        <v>397</v>
      </c>
      <c r="G24" s="80" t="s">
        <v>397</v>
      </c>
      <c r="H24" s="80" t="s">
        <v>397</v>
      </c>
      <c r="I24" s="80" t="s">
        <v>397</v>
      </c>
      <c r="J24" s="80" t="s">
        <v>397</v>
      </c>
      <c r="K24" s="80" t="s">
        <v>397</v>
      </c>
      <c r="L24" s="81" t="s">
        <v>397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408</v>
      </c>
      <c r="C25" s="117"/>
      <c r="D25" s="111">
        <v>17</v>
      </c>
      <c r="E25" s="304">
        <f t="shared" si="0"/>
        <v>0</v>
      </c>
      <c r="F25" s="301" t="s">
        <v>397</v>
      </c>
      <c r="G25" s="80" t="s">
        <v>397</v>
      </c>
      <c r="H25" s="80" t="s">
        <v>397</v>
      </c>
      <c r="I25" s="80" t="s">
        <v>397</v>
      </c>
      <c r="J25" s="80" t="s">
        <v>397</v>
      </c>
      <c r="K25" s="80" t="s">
        <v>397</v>
      </c>
      <c r="L25" s="81" t="s">
        <v>397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409</v>
      </c>
      <c r="C26" s="117"/>
      <c r="D26" s="111">
        <v>18</v>
      </c>
      <c r="E26" s="304">
        <f t="shared" si="0"/>
        <v>1</v>
      </c>
      <c r="F26" s="301" t="s">
        <v>397</v>
      </c>
      <c r="G26" s="80" t="s">
        <v>397</v>
      </c>
      <c r="H26" s="80" t="s">
        <v>397</v>
      </c>
      <c r="I26" s="80" t="s">
        <v>397</v>
      </c>
      <c r="J26" s="80" t="s">
        <v>397</v>
      </c>
      <c r="K26" s="80" t="s">
        <v>397</v>
      </c>
      <c r="L26" s="81" t="s">
        <v>397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410</v>
      </c>
      <c r="C27" s="117"/>
      <c r="D27" s="111">
        <v>19</v>
      </c>
      <c r="E27" s="304">
        <f t="shared" si="0"/>
        <v>1</v>
      </c>
      <c r="F27" s="301" t="s">
        <v>397</v>
      </c>
      <c r="G27" s="80" t="s">
        <v>397</v>
      </c>
      <c r="H27" s="80" t="s">
        <v>397</v>
      </c>
      <c r="I27" s="80" t="s">
        <v>397</v>
      </c>
      <c r="J27" s="80" t="s">
        <v>397</v>
      </c>
      <c r="K27" s="80" t="s">
        <v>397</v>
      </c>
      <c r="L27" s="81" t="s">
        <v>397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411</v>
      </c>
      <c r="C28" s="117"/>
      <c r="D28" s="111">
        <v>20</v>
      </c>
      <c r="E28" s="304">
        <f t="shared" si="0"/>
        <v>0</v>
      </c>
      <c r="F28" s="301" t="s">
        <v>397</v>
      </c>
      <c r="G28" s="80" t="s">
        <v>397</v>
      </c>
      <c r="H28" s="80" t="s">
        <v>397</v>
      </c>
      <c r="I28" s="80" t="s">
        <v>397</v>
      </c>
      <c r="J28" s="80" t="s">
        <v>397</v>
      </c>
      <c r="K28" s="80" t="s">
        <v>397</v>
      </c>
      <c r="L28" s="81" t="s">
        <v>397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412</v>
      </c>
      <c r="C29" s="117"/>
      <c r="D29" s="111">
        <v>21</v>
      </c>
      <c r="E29" s="304">
        <f t="shared" si="0"/>
        <v>0</v>
      </c>
      <c r="F29" s="301" t="s">
        <v>404</v>
      </c>
      <c r="G29" s="80" t="s">
        <v>404</v>
      </c>
      <c r="H29" s="80" t="s">
        <v>397</v>
      </c>
      <c r="I29" s="80" t="s">
        <v>404</v>
      </c>
      <c r="J29" s="80" t="s">
        <v>404</v>
      </c>
      <c r="K29" s="80" t="s">
        <v>404</v>
      </c>
      <c r="L29" s="81" t="s">
        <v>404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413</v>
      </c>
      <c r="C30" s="117"/>
      <c r="D30" s="111">
        <v>22</v>
      </c>
      <c r="E30" s="304">
        <f t="shared" si="0"/>
        <v>0</v>
      </c>
      <c r="F30" s="301" t="s">
        <v>396</v>
      </c>
      <c r="G30" s="80" t="s">
        <v>396</v>
      </c>
      <c r="H30" s="80" t="s">
        <v>396</v>
      </c>
      <c r="I30" s="80" t="s">
        <v>396</v>
      </c>
      <c r="J30" s="80" t="s">
        <v>396</v>
      </c>
      <c r="K30" s="80" t="s">
        <v>396</v>
      </c>
      <c r="L30" s="81" t="s">
        <v>397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414</v>
      </c>
      <c r="C31" s="117"/>
      <c r="D31" s="111">
        <v>23</v>
      </c>
      <c r="E31" s="304">
        <f t="shared" si="0"/>
        <v>1</v>
      </c>
      <c r="F31" s="301" t="s">
        <v>397</v>
      </c>
      <c r="G31" s="80" t="s">
        <v>397</v>
      </c>
      <c r="H31" s="80" t="s">
        <v>397</v>
      </c>
      <c r="I31" s="80" t="s">
        <v>397</v>
      </c>
      <c r="J31" s="80" t="s">
        <v>397</v>
      </c>
      <c r="K31" s="80" t="s">
        <v>397</v>
      </c>
      <c r="L31" s="81" t="s">
        <v>397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415</v>
      </c>
      <c r="C32" s="117"/>
      <c r="D32" s="111">
        <v>24</v>
      </c>
      <c r="E32" s="304">
        <f t="shared" si="0"/>
        <v>1</v>
      </c>
      <c r="F32" s="301" t="s">
        <v>397</v>
      </c>
      <c r="G32" s="80" t="s">
        <v>397</v>
      </c>
      <c r="H32" s="80" t="s">
        <v>397</v>
      </c>
      <c r="I32" s="80" t="s">
        <v>397</v>
      </c>
      <c r="J32" s="80" t="s">
        <v>397</v>
      </c>
      <c r="K32" s="80" t="s">
        <v>397</v>
      </c>
      <c r="L32" s="81" t="s">
        <v>397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416</v>
      </c>
      <c r="C33" s="123"/>
      <c r="D33" s="124">
        <v>25</v>
      </c>
      <c r="E33" s="305">
        <f t="shared" si="0"/>
        <v>0</v>
      </c>
      <c r="F33" s="302" t="s">
        <v>396</v>
      </c>
      <c r="G33" s="82" t="s">
        <v>396</v>
      </c>
      <c r="H33" s="82" t="s">
        <v>396</v>
      </c>
      <c r="I33" s="82" t="s">
        <v>396</v>
      </c>
      <c r="J33" s="82" t="s">
        <v>396</v>
      </c>
      <c r="K33" s="82" t="s">
        <v>396</v>
      </c>
      <c r="L33" s="83" t="s">
        <v>397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57" zoomScale="80" zoomScaleNormal="80" workbookViewId="0">
      <selection activeCell="D86" sqref="D86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1" t="s">
        <v>349</v>
      </c>
      <c r="B1" s="212">
        <v>42173</v>
      </c>
      <c r="D1" s="131" t="s">
        <v>458</v>
      </c>
      <c r="F1" s="213" t="s">
        <v>547</v>
      </c>
      <c r="N1" s="214"/>
    </row>
    <row r="2" spans="1:14" ht="25.5">
      <c r="A2" s="215" t="s">
        <v>272</v>
      </c>
      <c r="B2" s="216" t="s">
        <v>147</v>
      </c>
      <c r="C2" s="217" t="s">
        <v>149</v>
      </c>
      <c r="D2" s="218" t="s">
        <v>150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71</v>
      </c>
      <c r="J2" s="219" t="s">
        <v>151</v>
      </c>
      <c r="K2" s="219" t="s">
        <v>152</v>
      </c>
      <c r="L2" s="219" t="s">
        <v>153</v>
      </c>
      <c r="M2" s="221" t="s">
        <v>245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154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155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7" t="str">
        <f t="shared" si="3"/>
        <v>D15</v>
      </c>
      <c r="D5" s="223" t="s">
        <v>156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157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7" t="str">
        <f t="shared" si="3"/>
        <v>1D4</v>
      </c>
      <c r="D7" s="223" t="s">
        <v>158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7" t="str">
        <f t="shared" si="3"/>
        <v>D23</v>
      </c>
      <c r="D8" s="223" t="s">
        <v>159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7" t="str">
        <f t="shared" si="3"/>
        <v>D24</v>
      </c>
      <c r="D9" s="223" t="s">
        <v>160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7" t="str">
        <f t="shared" si="3"/>
        <v>D25</v>
      </c>
      <c r="D10" s="223" t="s">
        <v>161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7" t="str">
        <f t="shared" si="3"/>
        <v>2D3</v>
      </c>
      <c r="D11" s="223" t="s">
        <v>162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7" t="str">
        <f t="shared" si="3"/>
        <v>2D4</v>
      </c>
      <c r="D12" s="223" t="s">
        <v>163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7" t="str">
        <f t="shared" si="3"/>
        <v>HK3</v>
      </c>
      <c r="D13" s="334" t="s">
        <v>655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7" t="str">
        <f t="shared" si="3"/>
        <v>MK1</v>
      </c>
      <c r="D14" s="223" t="s">
        <v>164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7" t="str">
        <f t="shared" si="3"/>
        <v>MK2</v>
      </c>
      <c r="D15" s="223" t="s">
        <v>165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7" t="str">
        <f t="shared" si="3"/>
        <v>MK3</v>
      </c>
      <c r="D16" s="223" t="s">
        <v>166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7" t="str">
        <f t="shared" si="3"/>
        <v>MK4</v>
      </c>
      <c r="D17" s="223" t="s">
        <v>167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7" t="str">
        <f t="shared" si="3"/>
        <v>MK5</v>
      </c>
      <c r="D18" s="223" t="s">
        <v>168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7" t="str">
        <f t="shared" si="3"/>
        <v>KM3</v>
      </c>
      <c r="D19" s="223" t="s">
        <v>169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7" t="str">
        <f t="shared" si="3"/>
        <v>KM4</v>
      </c>
      <c r="D20" s="223" t="s">
        <v>170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7" t="str">
        <f t="shared" si="3"/>
        <v>HA1</v>
      </c>
      <c r="D21" s="223" t="s">
        <v>171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7" t="str">
        <f t="shared" si="3"/>
        <v>HA2</v>
      </c>
      <c r="D22" s="223" t="s">
        <v>172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7" t="str">
        <f t="shared" si="3"/>
        <v>HA3</v>
      </c>
      <c r="D23" s="223" t="s">
        <v>173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7" t="str">
        <f t="shared" si="3"/>
        <v>HA4</v>
      </c>
      <c r="D24" s="223" t="s">
        <v>174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7" t="str">
        <f t="shared" si="3"/>
        <v>HA5</v>
      </c>
      <c r="D25" s="223" t="s">
        <v>175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7" t="str">
        <f t="shared" si="3"/>
        <v>AH3</v>
      </c>
      <c r="D26" s="223" t="s">
        <v>176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7" t="str">
        <f t="shared" si="3"/>
        <v>AH4</v>
      </c>
      <c r="D27" s="223" t="s">
        <v>177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7" t="str">
        <f t="shared" si="3"/>
        <v>KO1</v>
      </c>
      <c r="D28" s="223" t="s">
        <v>178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7" t="str">
        <f t="shared" si="3"/>
        <v>KO2</v>
      </c>
      <c r="D29" s="223" t="s">
        <v>179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7" t="str">
        <f t="shared" si="3"/>
        <v>KO3</v>
      </c>
      <c r="D30" s="223" t="s">
        <v>180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7" t="str">
        <f t="shared" si="3"/>
        <v>KO4</v>
      </c>
      <c r="D31" s="223" t="s">
        <v>181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7" t="str">
        <f t="shared" si="3"/>
        <v>KO5</v>
      </c>
      <c r="D32" s="223" t="s">
        <v>182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7" t="str">
        <f t="shared" si="3"/>
        <v>OK3</v>
      </c>
      <c r="D33" s="223" t="s">
        <v>183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7" t="str">
        <f t="shared" si="3"/>
        <v>OK4</v>
      </c>
      <c r="D34" s="223" t="s">
        <v>184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7" t="str">
        <f t="shared" si="3"/>
        <v>BD1</v>
      </c>
      <c r="D35" s="223" t="s">
        <v>185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7" t="str">
        <f t="shared" si="3"/>
        <v>BD2</v>
      </c>
      <c r="D36" s="223" t="s">
        <v>186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7" t="str">
        <f t="shared" si="3"/>
        <v>BD3</v>
      </c>
      <c r="D37" s="223" t="s">
        <v>187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7" t="str">
        <f t="shared" si="3"/>
        <v>BD4</v>
      </c>
      <c r="D38" s="223" t="s">
        <v>188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7" t="str">
        <f t="shared" si="3"/>
        <v>BD5</v>
      </c>
      <c r="D39" s="223" t="s">
        <v>189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7" t="str">
        <f t="shared" si="3"/>
        <v>DB3</v>
      </c>
      <c r="D40" s="223" t="s">
        <v>190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7" t="str">
        <f t="shared" si="3"/>
        <v>DB4</v>
      </c>
      <c r="D41" s="223" t="s">
        <v>191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7" t="str">
        <f t="shared" si="3"/>
        <v>GA1</v>
      </c>
      <c r="D42" s="223" t="s">
        <v>192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7" t="str">
        <f t="shared" si="3"/>
        <v>GA2</v>
      </c>
      <c r="D43" s="223" t="s">
        <v>193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7" t="str">
        <f t="shared" si="3"/>
        <v>GA3</v>
      </c>
      <c r="D44" s="223" t="s">
        <v>194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7" t="str">
        <f t="shared" si="3"/>
        <v>GA4</v>
      </c>
      <c r="D45" s="223" t="s">
        <v>195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7" t="str">
        <f t="shared" si="3"/>
        <v>GA5</v>
      </c>
      <c r="D46" s="223" t="s">
        <v>196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7" t="str">
        <f t="shared" si="3"/>
        <v>AG3</v>
      </c>
      <c r="D47" s="223" t="s">
        <v>197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7" t="str">
        <f t="shared" si="3"/>
        <v>AG4</v>
      </c>
      <c r="D48" s="223" t="s">
        <v>198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7" t="str">
        <f t="shared" si="3"/>
        <v>BH1</v>
      </c>
      <c r="D49" s="223" t="s">
        <v>199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7" t="str">
        <f t="shared" si="3"/>
        <v>BH2</v>
      </c>
      <c r="D50" s="223" t="s">
        <v>200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7" t="str">
        <f t="shared" si="3"/>
        <v>BH3</v>
      </c>
      <c r="D51" s="223" t="s">
        <v>201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7" t="str">
        <f t="shared" si="3"/>
        <v>BH4</v>
      </c>
      <c r="D52" s="223" t="s">
        <v>202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7" t="str">
        <f t="shared" si="3"/>
        <v>BH5</v>
      </c>
      <c r="D53" s="223" t="s">
        <v>203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7" t="str">
        <f t="shared" si="3"/>
        <v>HB3</v>
      </c>
      <c r="D54" s="223" t="s">
        <v>204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7" t="str">
        <f t="shared" si="3"/>
        <v>HB4</v>
      </c>
      <c r="D55" s="223" t="s">
        <v>205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7" t="str">
        <f t="shared" si="3"/>
        <v>WA1</v>
      </c>
      <c r="D56" s="223" t="s">
        <v>206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7" t="str">
        <f t="shared" si="3"/>
        <v>WA2</v>
      </c>
      <c r="D57" s="223" t="s">
        <v>207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7" t="str">
        <f t="shared" si="3"/>
        <v>WA3</v>
      </c>
      <c r="D58" s="223" t="s">
        <v>208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7" t="str">
        <f t="shared" si="3"/>
        <v>WA4</v>
      </c>
      <c r="D59" s="223" t="s">
        <v>209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7" t="str">
        <f t="shared" si="3"/>
        <v>WA5</v>
      </c>
      <c r="D60" s="223" t="s">
        <v>210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7" t="str">
        <f t="shared" si="3"/>
        <v>AW3</v>
      </c>
      <c r="D61" s="223" t="s">
        <v>211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7" t="str">
        <f t="shared" si="3"/>
        <v>AW4</v>
      </c>
      <c r="D62" s="223" t="s">
        <v>212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7" t="str">
        <f t="shared" si="3"/>
        <v>GB1</v>
      </c>
      <c r="D63" s="223" t="s">
        <v>213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7" t="str">
        <f t="shared" si="3"/>
        <v>GB2</v>
      </c>
      <c r="D64" s="223" t="s">
        <v>214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7" t="str">
        <f t="shared" si="3"/>
        <v>GB3</v>
      </c>
      <c r="D65" s="223" t="s">
        <v>215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7" t="str">
        <f t="shared" si="3"/>
        <v>GB4</v>
      </c>
      <c r="D66" s="223" t="s">
        <v>216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7" t="str">
        <f t="shared" si="3"/>
        <v>GB5</v>
      </c>
      <c r="D67" s="223" t="s">
        <v>217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218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7" t="str">
        <f t="shared" si="6"/>
        <v>BG4</v>
      </c>
      <c r="D69" s="223" t="s">
        <v>219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7" t="str">
        <f t="shared" si="6"/>
        <v>BA1</v>
      </c>
      <c r="D70" s="223" t="s">
        <v>220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7" t="str">
        <f t="shared" si="6"/>
        <v>BA2</v>
      </c>
      <c r="D71" s="223" t="s">
        <v>221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7" t="str">
        <f t="shared" si="6"/>
        <v>BA3</v>
      </c>
      <c r="D72" s="223" t="s">
        <v>222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7" t="str">
        <f t="shared" si="6"/>
        <v>BA4</v>
      </c>
      <c r="D73" s="223" t="s">
        <v>223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7" t="str">
        <f t="shared" si="6"/>
        <v>BA5</v>
      </c>
      <c r="D74" s="223" t="s">
        <v>224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7" t="str">
        <f t="shared" si="6"/>
        <v>AB3</v>
      </c>
      <c r="D75" s="223" t="s">
        <v>225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7" t="str">
        <f t="shared" si="6"/>
        <v>AB4</v>
      </c>
      <c r="D76" s="223" t="s">
        <v>226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7" t="str">
        <f t="shared" si="6"/>
        <v>PD1</v>
      </c>
      <c r="D77" s="223" t="s">
        <v>227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7" t="str">
        <f t="shared" si="6"/>
        <v>PD2</v>
      </c>
      <c r="D78" s="223" t="s">
        <v>228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7" t="str">
        <f t="shared" si="6"/>
        <v>PD3</v>
      </c>
      <c r="D79" s="223" t="s">
        <v>229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7" t="str">
        <f t="shared" si="6"/>
        <v>PD4</v>
      </c>
      <c r="D80" s="223" t="s">
        <v>230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7" t="str">
        <f t="shared" si="6"/>
        <v>PD5</v>
      </c>
      <c r="D81" s="223" t="s">
        <v>231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7" t="str">
        <f t="shared" si="6"/>
        <v>DP3</v>
      </c>
      <c r="D82" s="223" t="s">
        <v>232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7" t="str">
        <f t="shared" si="6"/>
        <v>DP4</v>
      </c>
      <c r="D83" s="223" t="s">
        <v>233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7" t="str">
        <f t="shared" si="6"/>
        <v>MF1</v>
      </c>
      <c r="D84" s="223" t="s">
        <v>234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7" t="str">
        <f t="shared" si="6"/>
        <v>MF2</v>
      </c>
      <c r="D85" s="223" t="s">
        <v>235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7" t="str">
        <f t="shared" si="6"/>
        <v>MF3</v>
      </c>
      <c r="D86" s="223" t="s">
        <v>236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7" t="str">
        <f t="shared" si="6"/>
        <v>MF4</v>
      </c>
      <c r="D87" s="223" t="s">
        <v>237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7" t="str">
        <f t="shared" si="6"/>
        <v>MF5</v>
      </c>
      <c r="D88" s="223" t="s">
        <v>238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7" t="str">
        <f t="shared" si="6"/>
        <v>FM3</v>
      </c>
      <c r="D89" s="223" t="s">
        <v>239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7" t="str">
        <f t="shared" si="6"/>
        <v>FM4</v>
      </c>
      <c r="D90" s="223" t="s">
        <v>240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7" t="str">
        <f t="shared" si="6"/>
        <v>HD3</v>
      </c>
      <c r="D91" s="223" t="s">
        <v>241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7" t="str">
        <f t="shared" si="6"/>
        <v>HD4</v>
      </c>
      <c r="D92" s="223" t="s">
        <v>242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243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244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8" t="s">
        <v>246</v>
      </c>
      <c r="B95" s="128" t="s">
        <v>51</v>
      </c>
      <c r="C95" s="128" t="s">
        <v>318</v>
      </c>
      <c r="D95" s="231" t="s">
        <v>273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8" t="s">
        <v>246</v>
      </c>
      <c r="B96" s="128" t="s">
        <v>56</v>
      </c>
      <c r="C96" s="128" t="s">
        <v>323</v>
      </c>
      <c r="D96" s="231" t="s">
        <v>273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8" t="s">
        <v>246</v>
      </c>
      <c r="B97" s="128" t="s">
        <v>61</v>
      </c>
      <c r="C97" s="128" t="s">
        <v>328</v>
      </c>
      <c r="D97" s="231" t="s">
        <v>273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8" t="s">
        <v>246</v>
      </c>
      <c r="B98" s="128" t="s">
        <v>66</v>
      </c>
      <c r="C98" s="128" t="s">
        <v>333</v>
      </c>
      <c r="D98" s="231" t="s">
        <v>273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8" t="s">
        <v>246</v>
      </c>
      <c r="B99" s="128" t="s">
        <v>19</v>
      </c>
      <c r="C99" s="128" t="s">
        <v>286</v>
      </c>
      <c r="D99" s="231" t="s">
        <v>273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8" t="s">
        <v>246</v>
      </c>
      <c r="B100" s="128" t="s">
        <v>23</v>
      </c>
      <c r="C100" s="128" t="s">
        <v>290</v>
      </c>
      <c r="D100" s="231" t="s">
        <v>273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8" t="s">
        <v>246</v>
      </c>
      <c r="B101" s="128" t="s">
        <v>27</v>
      </c>
      <c r="C101" s="128" t="s">
        <v>294</v>
      </c>
      <c r="D101" s="231" t="s">
        <v>273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8" t="s">
        <v>246</v>
      </c>
      <c r="B102" s="128" t="s">
        <v>31</v>
      </c>
      <c r="C102" s="128" t="s">
        <v>298</v>
      </c>
      <c r="D102" s="231" t="s">
        <v>273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8" t="s">
        <v>246</v>
      </c>
      <c r="B103" s="128" t="s">
        <v>35</v>
      </c>
      <c r="C103" s="128" t="s">
        <v>302</v>
      </c>
      <c r="D103" s="231" t="s">
        <v>273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8" t="s">
        <v>246</v>
      </c>
      <c r="B104" s="128" t="s">
        <v>39</v>
      </c>
      <c r="C104" s="128" t="s">
        <v>306</v>
      </c>
      <c r="D104" s="231" t="s">
        <v>273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8" t="s">
        <v>246</v>
      </c>
      <c r="B105" s="128" t="s">
        <v>43</v>
      </c>
      <c r="C105" s="128" t="s">
        <v>310</v>
      </c>
      <c r="D105" s="231" t="s">
        <v>273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8" t="s">
        <v>246</v>
      </c>
      <c r="B106" s="128" t="s">
        <v>47</v>
      </c>
      <c r="C106" s="128" t="s">
        <v>314</v>
      </c>
      <c r="D106" s="231" t="s">
        <v>273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8" t="s">
        <v>246</v>
      </c>
      <c r="B107" s="128" t="s">
        <v>52</v>
      </c>
      <c r="C107" s="128" t="s">
        <v>319</v>
      </c>
      <c r="D107" s="231" t="s">
        <v>273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8" t="s">
        <v>246</v>
      </c>
      <c r="B108" s="128" t="s">
        <v>57</v>
      </c>
      <c r="C108" s="128" t="s">
        <v>324</v>
      </c>
      <c r="D108" s="231" t="s">
        <v>273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8" t="s">
        <v>246</v>
      </c>
      <c r="B109" s="128" t="s">
        <v>62</v>
      </c>
      <c r="C109" s="128" t="s">
        <v>329</v>
      </c>
      <c r="D109" s="231" t="s">
        <v>273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8" t="s">
        <v>246</v>
      </c>
      <c r="B110" s="128" t="s">
        <v>67</v>
      </c>
      <c r="C110" s="128" t="s">
        <v>334</v>
      </c>
      <c r="D110" s="231" t="s">
        <v>273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8" t="s">
        <v>246</v>
      </c>
      <c r="B111" s="128" t="s">
        <v>7</v>
      </c>
      <c r="C111" s="128" t="s">
        <v>274</v>
      </c>
      <c r="D111" s="231" t="s">
        <v>273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8" t="s">
        <v>246</v>
      </c>
      <c r="B112" s="128" t="s">
        <v>8</v>
      </c>
      <c r="C112" s="128" t="s">
        <v>275</v>
      </c>
      <c r="D112" s="231" t="s">
        <v>273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8" t="s">
        <v>246</v>
      </c>
      <c r="B113" s="128" t="s">
        <v>9</v>
      </c>
      <c r="C113" s="128" t="s">
        <v>276</v>
      </c>
      <c r="D113" s="231" t="s">
        <v>273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8" t="s">
        <v>246</v>
      </c>
      <c r="B114" s="128" t="s">
        <v>10</v>
      </c>
      <c r="C114" s="128" t="s">
        <v>277</v>
      </c>
      <c r="D114" s="231" t="s">
        <v>273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8" t="s">
        <v>246</v>
      </c>
      <c r="B115" s="128" t="s">
        <v>20</v>
      </c>
      <c r="C115" s="128" t="s">
        <v>287</v>
      </c>
      <c r="D115" s="231" t="s">
        <v>273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8" t="s">
        <v>246</v>
      </c>
      <c r="B116" s="128" t="s">
        <v>24</v>
      </c>
      <c r="C116" s="128" t="s">
        <v>291</v>
      </c>
      <c r="D116" s="231" t="s">
        <v>273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8" t="s">
        <v>246</v>
      </c>
      <c r="B117" s="128" t="s">
        <v>28</v>
      </c>
      <c r="C117" s="128" t="s">
        <v>295</v>
      </c>
      <c r="D117" s="231" t="s">
        <v>273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8" t="s">
        <v>246</v>
      </c>
      <c r="B118" s="128" t="s">
        <v>32</v>
      </c>
      <c r="C118" s="128" t="s">
        <v>299</v>
      </c>
      <c r="D118" s="231" t="s">
        <v>273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8" t="s">
        <v>246</v>
      </c>
      <c r="B119" s="128" t="s">
        <v>11</v>
      </c>
      <c r="C119" s="128" t="s">
        <v>278</v>
      </c>
      <c r="D119" s="231" t="s">
        <v>273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8" t="s">
        <v>246</v>
      </c>
      <c r="B120" s="128" t="s">
        <v>13</v>
      </c>
      <c r="C120" s="128" t="s">
        <v>280</v>
      </c>
      <c r="D120" s="231" t="s">
        <v>273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8" t="s">
        <v>246</v>
      </c>
      <c r="B121" s="128" t="s">
        <v>15</v>
      </c>
      <c r="C121" s="128" t="s">
        <v>282</v>
      </c>
      <c r="D121" s="231" t="s">
        <v>273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8" t="s">
        <v>246</v>
      </c>
      <c r="B122" s="128" t="s">
        <v>17</v>
      </c>
      <c r="C122" s="128" t="s">
        <v>284</v>
      </c>
      <c r="D122" s="231" t="s">
        <v>273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8" t="s">
        <v>246</v>
      </c>
      <c r="B123" s="128" t="s">
        <v>53</v>
      </c>
      <c r="C123" s="128" t="s">
        <v>320</v>
      </c>
      <c r="D123" s="231" t="s">
        <v>273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8" t="s">
        <v>246</v>
      </c>
      <c r="B124" s="128" t="s">
        <v>58</v>
      </c>
      <c r="C124" s="128" t="s">
        <v>325</v>
      </c>
      <c r="D124" s="231" t="s">
        <v>273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8" t="s">
        <v>246</v>
      </c>
      <c r="B125" s="128" t="s">
        <v>63</v>
      </c>
      <c r="C125" s="128" t="s">
        <v>330</v>
      </c>
      <c r="D125" s="231" t="s">
        <v>273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8" t="s">
        <v>246</v>
      </c>
      <c r="B126" s="128" t="s">
        <v>68</v>
      </c>
      <c r="C126" s="128" t="s">
        <v>335</v>
      </c>
      <c r="D126" s="231" t="s">
        <v>273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8" t="s">
        <v>246</v>
      </c>
      <c r="B127" s="128" t="s">
        <v>21</v>
      </c>
      <c r="C127" s="128" t="s">
        <v>288</v>
      </c>
      <c r="D127" s="231" t="s">
        <v>273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8" t="s">
        <v>246</v>
      </c>
      <c r="B128" s="128" t="s">
        <v>25</v>
      </c>
      <c r="C128" s="128" t="s">
        <v>292</v>
      </c>
      <c r="D128" s="231" t="s">
        <v>273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8" t="s">
        <v>246</v>
      </c>
      <c r="B129" s="128" t="s">
        <v>29</v>
      </c>
      <c r="C129" s="128" t="s">
        <v>296</v>
      </c>
      <c r="D129" s="231" t="s">
        <v>273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8" t="s">
        <v>246</v>
      </c>
      <c r="B130" s="128" t="s">
        <v>33</v>
      </c>
      <c r="C130" s="128" t="s">
        <v>300</v>
      </c>
      <c r="D130" s="231" t="s">
        <v>273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8" t="s">
        <v>246</v>
      </c>
      <c r="B131" s="128" t="s">
        <v>22</v>
      </c>
      <c r="C131" s="128" t="s">
        <v>289</v>
      </c>
      <c r="D131" s="231" t="s">
        <v>273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8" t="s">
        <v>246</v>
      </c>
      <c r="B132" s="128" t="s">
        <v>26</v>
      </c>
      <c r="C132" s="128" t="s">
        <v>293</v>
      </c>
      <c r="D132" s="231" t="s">
        <v>273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8" t="s">
        <v>246</v>
      </c>
      <c r="B133" s="128" t="s">
        <v>30</v>
      </c>
      <c r="C133" s="128" t="s">
        <v>297</v>
      </c>
      <c r="D133" s="231" t="s">
        <v>273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8" t="s">
        <v>246</v>
      </c>
      <c r="B134" s="128" t="s">
        <v>34</v>
      </c>
      <c r="C134" s="128" t="s">
        <v>301</v>
      </c>
      <c r="D134" s="231" t="s">
        <v>273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8" t="s">
        <v>246</v>
      </c>
      <c r="B135" s="128" t="s">
        <v>36</v>
      </c>
      <c r="C135" s="128" t="s">
        <v>303</v>
      </c>
      <c r="D135" s="231" t="s">
        <v>273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8" t="s">
        <v>246</v>
      </c>
      <c r="B136" s="128" t="s">
        <v>40</v>
      </c>
      <c r="C136" s="128" t="s">
        <v>307</v>
      </c>
      <c r="D136" s="231" t="s">
        <v>273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8" t="s">
        <v>246</v>
      </c>
      <c r="B137" s="128" t="s">
        <v>44</v>
      </c>
      <c r="C137" s="128" t="s">
        <v>311</v>
      </c>
      <c r="D137" s="231" t="s">
        <v>273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8" t="s">
        <v>246</v>
      </c>
      <c r="B138" s="128" t="s">
        <v>48</v>
      </c>
      <c r="C138" s="128" t="s">
        <v>315</v>
      </c>
      <c r="D138" s="231" t="s">
        <v>273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8" t="s">
        <v>246</v>
      </c>
      <c r="B139" s="128" t="s">
        <v>37</v>
      </c>
      <c r="C139" s="128" t="s">
        <v>304</v>
      </c>
      <c r="D139" s="231" t="s">
        <v>273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8" t="s">
        <v>246</v>
      </c>
      <c r="B140" s="128" t="s">
        <v>41</v>
      </c>
      <c r="C140" s="128" t="s">
        <v>308</v>
      </c>
      <c r="D140" s="231" t="s">
        <v>273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8" t="s">
        <v>246</v>
      </c>
      <c r="B141" s="128" t="s">
        <v>45</v>
      </c>
      <c r="C141" s="128" t="s">
        <v>312</v>
      </c>
      <c r="D141" s="231" t="s">
        <v>273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8" t="s">
        <v>246</v>
      </c>
      <c r="B142" s="128" t="s">
        <v>49</v>
      </c>
      <c r="C142" s="128" t="s">
        <v>316</v>
      </c>
      <c r="D142" s="231" t="s">
        <v>273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8" t="s">
        <v>246</v>
      </c>
      <c r="B143" s="128" t="s">
        <v>12</v>
      </c>
      <c r="C143" s="128" t="s">
        <v>279</v>
      </c>
      <c r="D143" s="231" t="s">
        <v>273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8" t="s">
        <v>246</v>
      </c>
      <c r="B144" s="128" t="s">
        <v>14</v>
      </c>
      <c r="C144" s="128" t="s">
        <v>281</v>
      </c>
      <c r="D144" s="231" t="s">
        <v>273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8" t="s">
        <v>246</v>
      </c>
      <c r="B145" s="128" t="s">
        <v>16</v>
      </c>
      <c r="C145" s="128" t="s">
        <v>283</v>
      </c>
      <c r="D145" s="231" t="s">
        <v>273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8" t="s">
        <v>246</v>
      </c>
      <c r="B146" s="128" t="s">
        <v>18</v>
      </c>
      <c r="C146" s="128" t="s">
        <v>285</v>
      </c>
      <c r="D146" s="231" t="s">
        <v>273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8" t="s">
        <v>246</v>
      </c>
      <c r="B147" s="128" t="s">
        <v>38</v>
      </c>
      <c r="C147" s="128" t="s">
        <v>305</v>
      </c>
      <c r="D147" s="231" t="s">
        <v>273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8" t="s">
        <v>246</v>
      </c>
      <c r="B148" s="128" t="s">
        <v>42</v>
      </c>
      <c r="C148" s="128" t="s">
        <v>309</v>
      </c>
      <c r="D148" s="231" t="s">
        <v>273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8" t="s">
        <v>246</v>
      </c>
      <c r="B149" s="128" t="s">
        <v>46</v>
      </c>
      <c r="C149" s="128" t="s">
        <v>313</v>
      </c>
      <c r="D149" s="231" t="s">
        <v>273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8" t="s">
        <v>246</v>
      </c>
      <c r="B150" s="128" t="s">
        <v>50</v>
      </c>
      <c r="C150" s="128" t="s">
        <v>317</v>
      </c>
      <c r="D150" s="231" t="s">
        <v>273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8" t="s">
        <v>246</v>
      </c>
      <c r="B151" s="128" t="s">
        <v>54</v>
      </c>
      <c r="C151" s="128" t="s">
        <v>321</v>
      </c>
      <c r="D151" s="231" t="s">
        <v>273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8" t="s">
        <v>246</v>
      </c>
      <c r="B152" s="128" t="s">
        <v>59</v>
      </c>
      <c r="C152" s="128" t="s">
        <v>326</v>
      </c>
      <c r="D152" s="231" t="s">
        <v>273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8" t="s">
        <v>246</v>
      </c>
      <c r="B153" s="128" t="s">
        <v>64</v>
      </c>
      <c r="C153" s="128" t="s">
        <v>331</v>
      </c>
      <c r="D153" s="231" t="s">
        <v>273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8" t="s">
        <v>246</v>
      </c>
      <c r="B154" s="128" t="s">
        <v>69</v>
      </c>
      <c r="C154" s="128" t="s">
        <v>336</v>
      </c>
      <c r="D154" s="231" t="s">
        <v>273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8" t="s">
        <v>246</v>
      </c>
      <c r="B155" s="128" t="s">
        <v>55</v>
      </c>
      <c r="C155" s="128" t="s">
        <v>322</v>
      </c>
      <c r="D155" s="231" t="s">
        <v>273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8" t="s">
        <v>246</v>
      </c>
      <c r="B156" s="128" t="s">
        <v>60</v>
      </c>
      <c r="C156" s="128" t="s">
        <v>327</v>
      </c>
      <c r="D156" s="231" t="s">
        <v>273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8" t="s">
        <v>246</v>
      </c>
      <c r="B157" s="128" t="s">
        <v>65</v>
      </c>
      <c r="C157" s="128" t="s">
        <v>332</v>
      </c>
      <c r="D157" s="231" t="s">
        <v>273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8" t="s">
        <v>246</v>
      </c>
      <c r="B158" s="128" t="s">
        <v>70</v>
      </c>
      <c r="C158" s="128" t="s">
        <v>337</v>
      </c>
      <c r="D158" s="231" t="s">
        <v>273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8" customWidth="1"/>
    <col min="16" max="16" width="16.5703125" style="233" customWidth="1"/>
    <col min="17" max="16384" width="11.42578125" style="233"/>
  </cols>
  <sheetData>
    <row r="1" spans="1:16" s="232" customFormat="1">
      <c r="A1" s="131" t="s">
        <v>459</v>
      </c>
      <c r="B1" s="128"/>
      <c r="D1" s="213" t="s">
        <v>547</v>
      </c>
    </row>
    <row r="2" spans="1:16">
      <c r="A2" s="233"/>
      <c r="B2" s="232" t="s">
        <v>460</v>
      </c>
    </row>
    <row r="3" spans="1:16" ht="20.100000000000001" customHeight="1">
      <c r="A3" s="351" t="s">
        <v>249</v>
      </c>
      <c r="B3" s="234" t="s">
        <v>87</v>
      </c>
      <c r="C3" s="235"/>
      <c r="D3" s="353" t="s">
        <v>461</v>
      </c>
      <c r="E3" s="354"/>
      <c r="F3" s="354"/>
      <c r="G3" s="354"/>
      <c r="H3" s="354"/>
      <c r="I3" s="354"/>
      <c r="J3" s="355"/>
      <c r="K3" s="236"/>
      <c r="L3" s="236"/>
      <c r="M3" s="236"/>
      <c r="N3" s="236"/>
      <c r="O3" s="237"/>
      <c r="P3" s="236"/>
    </row>
    <row r="4" spans="1:16" ht="20.100000000000001" customHeight="1">
      <c r="A4" s="352"/>
      <c r="B4" s="238"/>
      <c r="C4" s="239"/>
      <c r="D4" s="240" t="s">
        <v>88</v>
      </c>
      <c r="E4" s="240" t="s">
        <v>89</v>
      </c>
      <c r="F4" s="240" t="s">
        <v>90</v>
      </c>
      <c r="G4" s="240" t="s">
        <v>91</v>
      </c>
      <c r="H4" s="240" t="s">
        <v>92</v>
      </c>
      <c r="I4" s="240" t="s">
        <v>93</v>
      </c>
      <c r="J4" s="240" t="s">
        <v>94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95</v>
      </c>
      <c r="C5" s="239"/>
      <c r="D5" s="240" t="s">
        <v>96</v>
      </c>
      <c r="E5" s="240" t="s">
        <v>97</v>
      </c>
      <c r="F5" s="240" t="s">
        <v>98</v>
      </c>
      <c r="G5" s="240" t="s">
        <v>99</v>
      </c>
      <c r="H5" s="240" t="s">
        <v>100</v>
      </c>
      <c r="I5" s="240" t="s">
        <v>101</v>
      </c>
      <c r="J5" s="240" t="s">
        <v>102</v>
      </c>
      <c r="K5" s="240" t="s">
        <v>103</v>
      </c>
      <c r="L5" s="241" t="s">
        <v>104</v>
      </c>
      <c r="M5" s="241" t="s">
        <v>105</v>
      </c>
      <c r="N5" s="243" t="s">
        <v>148</v>
      </c>
      <c r="O5" s="243" t="s">
        <v>251</v>
      </c>
      <c r="P5" s="244" t="s">
        <v>250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106</v>
      </c>
      <c r="C7" s="248" t="s">
        <v>107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103</v>
      </c>
      <c r="M7" s="250">
        <f t="shared" ref="M7:M21" si="0">MAX(D7:J7)</f>
        <v>1</v>
      </c>
      <c r="N7" s="251" t="s">
        <v>370</v>
      </c>
      <c r="O7" s="246"/>
      <c r="P7" s="240"/>
    </row>
    <row r="8" spans="1:16" ht="21" customHeight="1">
      <c r="A8" s="247">
        <v>2</v>
      </c>
      <c r="B8" s="240" t="s">
        <v>108</v>
      </c>
      <c r="C8" s="248" t="s">
        <v>109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103</v>
      </c>
      <c r="M8" s="250">
        <f t="shared" si="0"/>
        <v>1</v>
      </c>
      <c r="N8" s="251" t="s">
        <v>370</v>
      </c>
      <c r="O8" s="246"/>
      <c r="P8" s="240"/>
    </row>
    <row r="9" spans="1:16" ht="21" customHeight="1">
      <c r="A9" s="247">
        <v>3</v>
      </c>
      <c r="B9" s="240" t="s">
        <v>247</v>
      </c>
      <c r="C9" s="252" t="s">
        <v>6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103</v>
      </c>
      <c r="M9" s="250">
        <f t="shared" ref="M9" si="1">MAX(D9:J9)</f>
        <v>1</v>
      </c>
      <c r="N9" s="251" t="s">
        <v>6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110</v>
      </c>
      <c r="C11" s="256" t="s">
        <v>111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97</v>
      </c>
      <c r="M11" s="250">
        <f t="shared" si="0"/>
        <v>1.0522626697461936</v>
      </c>
      <c r="N11" s="251" t="s">
        <v>254</v>
      </c>
      <c r="O11" s="246" t="s">
        <v>252</v>
      </c>
      <c r="P11" s="240"/>
    </row>
    <row r="12" spans="1:16">
      <c r="A12" s="247">
        <v>5</v>
      </c>
      <c r="B12" s="240" t="s">
        <v>112</v>
      </c>
      <c r="C12" s="256" t="s">
        <v>113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96</v>
      </c>
      <c r="M12" s="250">
        <f t="shared" si="0"/>
        <v>1.0358469949391176</v>
      </c>
      <c r="N12" s="251" t="s">
        <v>254</v>
      </c>
      <c r="O12" s="246" t="s">
        <v>252</v>
      </c>
      <c r="P12" s="240"/>
    </row>
    <row r="13" spans="1:16">
      <c r="A13" s="247">
        <v>6</v>
      </c>
      <c r="B13" s="240" t="s">
        <v>114</v>
      </c>
      <c r="C13" s="256" t="s">
        <v>115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96</v>
      </c>
      <c r="M13" s="250">
        <f t="shared" si="0"/>
        <v>1.069856584592316</v>
      </c>
      <c r="N13" s="251" t="s">
        <v>254</v>
      </c>
      <c r="O13" s="246" t="s">
        <v>252</v>
      </c>
      <c r="P13" s="240"/>
    </row>
    <row r="14" spans="1:16" ht="21" customHeight="1">
      <c r="A14" s="247">
        <v>7</v>
      </c>
      <c r="B14" s="240" t="s">
        <v>116</v>
      </c>
      <c r="C14" s="256" t="s">
        <v>117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96</v>
      </c>
      <c r="M14" s="250">
        <f t="shared" si="0"/>
        <v>1.1052461688999999</v>
      </c>
      <c r="N14" s="251" t="s">
        <v>254</v>
      </c>
      <c r="O14" s="246" t="s">
        <v>252</v>
      </c>
      <c r="P14" s="240"/>
    </row>
    <row r="15" spans="1:16" ht="21" customHeight="1">
      <c r="A15" s="247">
        <v>8</v>
      </c>
      <c r="B15" s="240" t="s">
        <v>118</v>
      </c>
      <c r="C15" s="256" t="s">
        <v>119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97</v>
      </c>
      <c r="M15" s="250">
        <f t="shared" si="0"/>
        <v>1.0389446761000001</v>
      </c>
      <c r="N15" s="251" t="s">
        <v>254</v>
      </c>
      <c r="O15" s="246" t="s">
        <v>252</v>
      </c>
      <c r="P15" s="240"/>
    </row>
    <row r="16" spans="1:16" ht="21" customHeight="1">
      <c r="A16" s="247">
        <v>9</v>
      </c>
      <c r="B16" s="240" t="s">
        <v>124</v>
      </c>
      <c r="C16" s="256" t="s">
        <v>125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98</v>
      </c>
      <c r="M16" s="250">
        <f>MAX(D16:J16)</f>
        <v>1.2706602107</v>
      </c>
      <c r="N16" s="251" t="s">
        <v>254</v>
      </c>
      <c r="O16" s="246" t="s">
        <v>252</v>
      </c>
      <c r="P16" s="240"/>
    </row>
    <row r="17" spans="1:16" ht="21" customHeight="1">
      <c r="A17" s="247">
        <v>10</v>
      </c>
      <c r="B17" s="240" t="s">
        <v>120</v>
      </c>
      <c r="C17" s="257" t="s">
        <v>121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101</v>
      </c>
      <c r="M17" s="250">
        <f t="shared" si="0"/>
        <v>1.0355882019</v>
      </c>
      <c r="N17" s="251" t="s">
        <v>254</v>
      </c>
      <c r="O17" s="246" t="s">
        <v>253</v>
      </c>
      <c r="P17" s="240" t="s">
        <v>118</v>
      </c>
    </row>
    <row r="18" spans="1:16" ht="21" customHeight="1">
      <c r="A18" s="247">
        <v>11</v>
      </c>
      <c r="B18" s="240" t="s">
        <v>122</v>
      </c>
      <c r="C18" s="257" t="s">
        <v>123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100</v>
      </c>
      <c r="M18" s="250">
        <f t="shared" si="0"/>
        <v>1.1401797148999999</v>
      </c>
      <c r="N18" s="251" t="s">
        <v>254</v>
      </c>
      <c r="O18" s="246" t="s">
        <v>253</v>
      </c>
      <c r="P18" s="240" t="s">
        <v>124</v>
      </c>
    </row>
    <row r="19" spans="1:16" ht="21" customHeight="1">
      <c r="A19" s="247">
        <v>12</v>
      </c>
      <c r="B19" s="240" t="s">
        <v>126</v>
      </c>
      <c r="C19" s="257" t="s">
        <v>127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99</v>
      </c>
      <c r="M19" s="250">
        <f t="shared" si="0"/>
        <v>1.0552346931000001</v>
      </c>
      <c r="N19" s="251" t="s">
        <v>254</v>
      </c>
      <c r="O19" s="246" t="s">
        <v>253</v>
      </c>
      <c r="P19" s="240" t="s">
        <v>110</v>
      </c>
    </row>
    <row r="20" spans="1:16" ht="21" customHeight="1">
      <c r="A20" s="247">
        <v>13</v>
      </c>
      <c r="B20" s="240" t="s">
        <v>128</v>
      </c>
      <c r="C20" s="257" t="s">
        <v>129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96</v>
      </c>
      <c r="M20" s="250">
        <f t="shared" si="0"/>
        <v>1.0865859003</v>
      </c>
      <c r="N20" s="251" t="s">
        <v>254</v>
      </c>
      <c r="O20" s="246" t="s">
        <v>253</v>
      </c>
      <c r="P20" s="240" t="s">
        <v>112</v>
      </c>
    </row>
    <row r="21" spans="1:16" ht="24.75" customHeight="1">
      <c r="A21" s="247">
        <v>14</v>
      </c>
      <c r="B21" s="240" t="s">
        <v>130</v>
      </c>
      <c r="C21" s="257" t="s">
        <v>131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97</v>
      </c>
      <c r="M21" s="250">
        <f t="shared" si="0"/>
        <v>1.0522626697461936</v>
      </c>
      <c r="N21" s="251" t="s">
        <v>254</v>
      </c>
      <c r="O21" s="246" t="s">
        <v>253</v>
      </c>
      <c r="P21" s="240" t="s">
        <v>118</v>
      </c>
    </row>
    <row r="22" spans="1:16" ht="25.5">
      <c r="A22" s="247">
        <v>15</v>
      </c>
      <c r="B22" s="240" t="s">
        <v>132</v>
      </c>
      <c r="C22" s="258" t="s">
        <v>133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97</v>
      </c>
      <c r="M22" s="250">
        <f>MAX(D22:J22)</f>
        <v>1.03</v>
      </c>
      <c r="N22" s="251" t="s">
        <v>254</v>
      </c>
      <c r="O22" s="246" t="s">
        <v>253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Birgit BH. Hengelhaupt</cp:lastModifiedBy>
  <cp:lastPrinted>2017-01-30T07:28:07Z</cp:lastPrinted>
  <dcterms:created xsi:type="dcterms:W3CDTF">2015-01-15T05:25:41Z</dcterms:created>
  <dcterms:modified xsi:type="dcterms:W3CDTF">2017-01-30T07:51:06Z</dcterms:modified>
</cp:coreProperties>
</file>